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ynkiewicz\Documents\WYNIKI\2017\wyniki_H1_2017\DANE\"/>
    </mc:Choice>
  </mc:AlternateContent>
  <bookViews>
    <workbookView xWindow="-360" yWindow="-90" windowWidth="10320" windowHeight="11550"/>
  </bookViews>
  <sheets>
    <sheet name="SelectedItems" sheetId="1" r:id="rId1"/>
    <sheet name="BalanceSheet" sheetId="3" r:id="rId2"/>
    <sheet name="P&amp;L" sheetId="2" r:id="rId3"/>
    <sheet name="CashFlows" sheetId="4" r:id="rId4"/>
    <sheet name="OwnDebtPortfolios" sheetId="5" r:id="rId5"/>
  </sheets>
  <calcPr calcId="171027"/>
</workbook>
</file>

<file path=xl/calcChain.xml><?xml version="1.0" encoding="utf-8"?>
<calcChain xmlns="http://schemas.openxmlformats.org/spreadsheetml/2006/main">
  <c r="C71" i="5" l="1"/>
  <c r="S47" i="4"/>
  <c r="S44" i="4"/>
  <c r="S33" i="4"/>
  <c r="U20" i="4"/>
  <c r="S20" i="4"/>
  <c r="S25" i="4" s="1"/>
  <c r="S24" i="2"/>
  <c r="S17" i="2"/>
  <c r="S14" i="2"/>
  <c r="S18" i="2" s="1"/>
  <c r="S20" i="2" s="1"/>
  <c r="U36" i="3"/>
  <c r="U38" i="3" s="1"/>
  <c r="S36" i="3"/>
  <c r="S38" i="3" s="1"/>
  <c r="U28" i="3"/>
  <c r="S28" i="3"/>
  <c r="U31" i="1"/>
  <c r="S31" i="1"/>
  <c r="U28" i="1"/>
  <c r="S28" i="1"/>
  <c r="U25" i="1"/>
  <c r="S25" i="1"/>
  <c r="U23" i="1"/>
  <c r="S23" i="1"/>
  <c r="U21" i="1"/>
  <c r="S21" i="1"/>
  <c r="U19" i="1"/>
  <c r="S19" i="1"/>
  <c r="U11" i="1"/>
  <c r="U32" i="1" s="1"/>
  <c r="S11" i="1"/>
  <c r="S32" i="1" s="1"/>
  <c r="S46" i="4" l="1"/>
  <c r="S48" i="4" s="1"/>
  <c r="Q32" i="1" l="1"/>
  <c r="Q31" i="1"/>
  <c r="Q28" i="1"/>
  <c r="Q25" i="1"/>
  <c r="Q23" i="1"/>
  <c r="Q21" i="1"/>
  <c r="Q19" i="1"/>
  <c r="Q18" i="1"/>
  <c r="Q11" i="1"/>
  <c r="M32" i="1" l="1"/>
  <c r="I31" i="1" l="1"/>
  <c r="I28" i="1"/>
  <c r="I25" i="1"/>
  <c r="I23" i="1"/>
  <c r="I21" i="1"/>
  <c r="I19" i="1"/>
  <c r="H24" i="2" l="1"/>
  <c r="H17" i="2"/>
  <c r="H18" i="2" s="1"/>
  <c r="H20" i="2" s="1"/>
  <c r="K11" i="1"/>
  <c r="K32" i="1"/>
  <c r="H31" i="1" l="1"/>
  <c r="H28" i="1"/>
  <c r="H25" i="1"/>
  <c r="H23" i="1"/>
  <c r="H21" i="1"/>
  <c r="H19" i="1"/>
  <c r="K31" i="1" l="1"/>
  <c r="K28" i="1"/>
  <c r="K25" i="1"/>
  <c r="K23" i="1"/>
  <c r="K21" i="1"/>
  <c r="K19" i="1"/>
  <c r="E31" i="1"/>
  <c r="F31" i="1"/>
  <c r="G31" i="1"/>
  <c r="D31" i="1"/>
  <c r="E28" i="1"/>
  <c r="F28" i="1"/>
  <c r="G28" i="1"/>
  <c r="D28" i="1"/>
  <c r="E25" i="1"/>
  <c r="F25" i="1"/>
  <c r="G25" i="1"/>
  <c r="D25" i="1"/>
  <c r="E23" i="1"/>
  <c r="F23" i="1"/>
  <c r="G23" i="1"/>
  <c r="D23" i="1"/>
  <c r="E21" i="1"/>
  <c r="F21" i="1"/>
  <c r="G21" i="1"/>
  <c r="D21" i="1"/>
  <c r="E19" i="1"/>
  <c r="F19" i="1"/>
  <c r="G19" i="1"/>
  <c r="D19" i="1"/>
  <c r="K24" i="2" l="1"/>
  <c r="K17" i="2"/>
  <c r="K14" i="2"/>
  <c r="D24" i="2"/>
  <c r="E24" i="2"/>
  <c r="F24" i="2"/>
  <c r="D17" i="2"/>
  <c r="E17" i="2"/>
  <c r="F17" i="2"/>
  <c r="D14" i="2"/>
  <c r="E14" i="2"/>
  <c r="F14" i="2"/>
  <c r="G24" i="2"/>
  <c r="G17" i="2"/>
  <c r="G14" i="2"/>
  <c r="G18" i="2" s="1"/>
  <c r="G20" i="2" s="1"/>
  <c r="K18" i="2" l="1"/>
  <c r="K20" i="2" s="1"/>
  <c r="D18" i="2"/>
  <c r="D20" i="2" s="1"/>
  <c r="E18" i="2"/>
  <c r="E20" i="2" s="1"/>
  <c r="F18" i="2"/>
  <c r="F20" i="2" s="1"/>
</calcChain>
</file>

<file path=xl/sharedStrings.xml><?xml version="1.0" encoding="utf-8"?>
<sst xmlns="http://schemas.openxmlformats.org/spreadsheetml/2006/main" count="261" uniqueCount="152">
  <si>
    <t>EBITDA</t>
  </si>
  <si>
    <t>-</t>
  </si>
  <si>
    <t>PLN '000 (for period)</t>
  </si>
  <si>
    <t>Q1 2016</t>
  </si>
  <si>
    <t>H1 2016</t>
  </si>
  <si>
    <t>Q1-Q3 2016</t>
  </si>
  <si>
    <t xml:space="preserve">Cash flows from operating activities </t>
  </si>
  <si>
    <t>Net profit</t>
  </si>
  <si>
    <t>Depreciation of property, plant and equipment</t>
  </si>
  <si>
    <t>Amortisation of intangible assets</t>
  </si>
  <si>
    <t>Net finance costs</t>
  </si>
  <si>
    <t>(Gain)/loss on sale of property, plant and equipment</t>
  </si>
  <si>
    <t>Equity-settled share-based payment transactions</t>
  </si>
  <si>
    <t>Income tax</t>
  </si>
  <si>
    <t>Change in other investments</t>
  </si>
  <si>
    <t>Change in debt portfolios purchased</t>
  </si>
  <si>
    <t>Change in inventories</t>
  </si>
  <si>
    <t>Change in trade and other receivables</t>
  </si>
  <si>
    <t>Change in other assets</t>
  </si>
  <si>
    <t>Change in current and other liabilities, net of borrowings</t>
  </si>
  <si>
    <t>Change in provisions</t>
  </si>
  <si>
    <t>Cash flows from operating activities of newly acquired companies</t>
  </si>
  <si>
    <t>Income tax paid</t>
  </si>
  <si>
    <t>Net cash from operating activities</t>
  </si>
  <si>
    <t xml:space="preserve">Cash flows from investing activities </t>
  </si>
  <si>
    <t xml:space="preserve">Interest received </t>
  </si>
  <si>
    <t>Loans advanced</t>
  </si>
  <si>
    <t>Sale of intangible assets and property, plant and equipment</t>
  </si>
  <si>
    <t>Purchase of intangible assets and property, plant and equipment</t>
  </si>
  <si>
    <t>Acquisition of shares</t>
  </si>
  <si>
    <t>Repayment of loans advanced</t>
  </si>
  <si>
    <t>Net cash from investing activities</t>
  </si>
  <si>
    <t xml:space="preserve">Cash flows from financing activities </t>
  </si>
  <si>
    <t>Net proceeds from share issue</t>
  </si>
  <si>
    <t xml:space="preserve">Proceeds from bond issue </t>
  </si>
  <si>
    <t xml:space="preserve">Increase in borrowings </t>
  </si>
  <si>
    <t xml:space="preserve">Repayment of borrowings </t>
  </si>
  <si>
    <t>Payments under finance lease agreements</t>
  </si>
  <si>
    <t>Dividends paid</t>
  </si>
  <si>
    <t>Redemption of debt securities</t>
  </si>
  <si>
    <t>Cancellation of treasury shares</t>
  </si>
  <si>
    <t>Interest paid</t>
  </si>
  <si>
    <t>Net cash from financing activities</t>
  </si>
  <si>
    <t>Total net cash flows</t>
  </si>
  <si>
    <t>Cash and cash equivalents at beginning of period</t>
  </si>
  <si>
    <t>Cash at end of period</t>
  </si>
  <si>
    <t>PLN '000 (at period end)</t>
  </si>
  <si>
    <t>Dec 31 2010</t>
  </si>
  <si>
    <t>Dec 31 2011</t>
  </si>
  <si>
    <t>Dec 31 2012</t>
  </si>
  <si>
    <t>Dec 31 2013</t>
  </si>
  <si>
    <t>Dec 31 2014</t>
  </si>
  <si>
    <t>Dec 31 2015</t>
  </si>
  <si>
    <t>Dec 31 2016</t>
  </si>
  <si>
    <t>ASSETS</t>
  </si>
  <si>
    <t>Cash and cash equivalents</t>
  </si>
  <si>
    <t>Trade receivables</t>
  </si>
  <si>
    <t>Investments in debt portfolios and loans</t>
  </si>
  <si>
    <t>Other receivables</t>
  </si>
  <si>
    <t>Inventories</t>
  </si>
  <si>
    <t>Property, plant and equipment</t>
  </si>
  <si>
    <t>Other intangible assets</t>
  </si>
  <si>
    <t>Goodwill</t>
  </si>
  <si>
    <t>Deferred tax asset</t>
  </si>
  <si>
    <t>Other assets</t>
  </si>
  <si>
    <t>Total assets</t>
  </si>
  <si>
    <t>EQUITY AND LIABILITIES</t>
  </si>
  <si>
    <t>Liabilities</t>
  </si>
  <si>
    <t>Hedge derivatives</t>
  </si>
  <si>
    <t>Trade and other payables</t>
  </si>
  <si>
    <t>Employee benefit obligations</t>
  </si>
  <si>
    <t>Income tax payable</t>
  </si>
  <si>
    <t>Liabilities under borrowings and other debt instruments</t>
  </si>
  <si>
    <t>Provisions (including deferred tax liability)</t>
  </si>
  <si>
    <t>Total liabilities</t>
  </si>
  <si>
    <t>Equity</t>
  </si>
  <si>
    <t>Share capital</t>
  </si>
  <si>
    <t>Share premium account</t>
  </si>
  <si>
    <t>Cash flow hedging reserve</t>
  </si>
  <si>
    <t>Translation reserve</t>
  </si>
  <si>
    <t>Other capital reserves</t>
  </si>
  <si>
    <t>Retained earnings</t>
  </si>
  <si>
    <t>Equity attributable to owners of the parent</t>
  </si>
  <si>
    <t>Non-controlling interests</t>
  </si>
  <si>
    <t>Total equity</t>
  </si>
  <si>
    <t>Total equity and liabilities</t>
  </si>
  <si>
    <t xml:space="preserve">Revenue </t>
  </si>
  <si>
    <t>Other income</t>
  </si>
  <si>
    <t>Salaries and wages and other employee benefits</t>
  </si>
  <si>
    <t>Depreciation and amortisation expense</t>
  </si>
  <si>
    <t>Contracted services</t>
  </si>
  <si>
    <t>Other expenses</t>
  </si>
  <si>
    <t>Operating profit</t>
  </si>
  <si>
    <t>Finance income</t>
  </si>
  <si>
    <t>Finance costs</t>
  </si>
  <si>
    <t>Profit before tax</t>
  </si>
  <si>
    <t>Net profit for period</t>
  </si>
  <si>
    <t>Net profit attributable to:</t>
  </si>
  <si>
    <t>Owners of the parent</t>
  </si>
  <si>
    <t>Earnings (loss) per share</t>
  </si>
  <si>
    <t>Basic (PLN)</t>
  </si>
  <si>
    <t>Diluted (PLN)</t>
  </si>
  <si>
    <t>DEBT PORTFOLIOS PURCHASED</t>
  </si>
  <si>
    <t>Recoveries</t>
  </si>
  <si>
    <t>Portfolio amortisation, net</t>
  </si>
  <si>
    <t>STATEMENT OF PROFIT OR LOSS</t>
  </si>
  <si>
    <t>Operating income</t>
  </si>
  <si>
    <t>including revaluation</t>
  </si>
  <si>
    <t>Other products and services</t>
  </si>
  <si>
    <t>Gross profit</t>
  </si>
  <si>
    <t>Gross margin</t>
  </si>
  <si>
    <t>Administrative expenses</t>
  </si>
  <si>
    <t>EBITDA margin</t>
  </si>
  <si>
    <t>Finance income/costs</t>
  </si>
  <si>
    <t>Net profit margin (Group)</t>
  </si>
  <si>
    <t>Cash EBITDA</t>
  </si>
  <si>
    <t>PLN ’000</t>
  </si>
  <si>
    <t>Value of purchased debt portfolios as at Jan 1 2015</t>
  </si>
  <si>
    <t>Purchase of debt portfolios</t>
  </si>
  <si>
    <t>Purchase price adjustment for discount</t>
  </si>
  <si>
    <t>Cash recoveries</t>
  </si>
  <si>
    <t>Increase/(decrease) in liabilities to debtors due to overpayments</t>
  </si>
  <si>
    <t>Valuation of loyalty scheme</t>
  </si>
  <si>
    <t>Revenue from debt purchase (interest and revaluation)</t>
  </si>
  <si>
    <t>Fair value translation differences (*)</t>
  </si>
  <si>
    <t>Value of purchased debt portfolios as at Dec 31 2015</t>
  </si>
  <si>
    <t>Value of purchased debt portfolios as at Jan 1 2016</t>
  </si>
  <si>
    <t>Purchased debt portfolios as at Mar 31 2016</t>
  </si>
  <si>
    <t>Purchase of debt portfolios at prices as per agreement</t>
  </si>
  <si>
    <t xml:space="preserve">Value of property </t>
  </si>
  <si>
    <t>Income from sale of property</t>
  </si>
  <si>
    <t>Translation differences on debt portfolios</t>
  </si>
  <si>
    <t>Value of purchased debt portfolios as at Jun 30 2016</t>
  </si>
  <si>
    <t>Value of property</t>
  </si>
  <si>
    <t>Sale of property</t>
  </si>
  <si>
    <t xml:space="preserve">Fair value translation differences </t>
  </si>
  <si>
    <t>Value of purchased debt portfolios as at Sep 30 2016</t>
  </si>
  <si>
    <t>Value of purchased debt portfolios as at Dec 31 2016</t>
  </si>
  <si>
    <t>Value of purchased debt portfolios as at Jan 1 2017</t>
  </si>
  <si>
    <t>Investments on debt portfolios</t>
  </si>
  <si>
    <t>Third party collection</t>
  </si>
  <si>
    <t>Own debt portfolios</t>
  </si>
  <si>
    <t>third party collection</t>
  </si>
  <si>
    <t>1Q 2017</t>
  </si>
  <si>
    <t>1H 2017</t>
  </si>
  <si>
    <t>Jun 30 2016</t>
  </si>
  <si>
    <t>Mar 31 2016</t>
  </si>
  <si>
    <t>Sep 30 2016</t>
  </si>
  <si>
    <t>Mar 31 2017</t>
  </si>
  <si>
    <t>Jun 30 2017</t>
  </si>
  <si>
    <t>1H 2016</t>
  </si>
  <si>
    <t>Value of purchased debt portfolios as at Mar 31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</si>
</sst>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_-* #,##0"/>
    <numFmt numFmtId="166" formatCode="_-* #,##0.00"/>
    <numFmt numFmtId="167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0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i/>
      <sz val="10"/>
      <color theme="1"/>
      <name val="Calibri Light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CB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6">
    <xf numFmtId="0" fontId="0" fillId="0" borderId="0" xfId="0"/>
    <xf numFmtId="0" fontId="1" fillId="3" borderId="0" xfId="0" applyFont="1" applyFill="1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left" indent="1"/>
    </xf>
    <xf numFmtId="0" fontId="2" fillId="4" borderId="0" xfId="0" applyFont="1" applyFill="1"/>
    <xf numFmtId="0" fontId="3" fillId="0" borderId="0" xfId="0" applyFont="1"/>
    <xf numFmtId="0" fontId="3" fillId="2" borderId="0" xfId="0" applyFont="1" applyFill="1"/>
    <xf numFmtId="0" fontId="3" fillId="4" borderId="0" xfId="0" applyFont="1" applyFill="1"/>
    <xf numFmtId="0" fontId="2" fillId="0" borderId="0" xfId="0" applyFont="1" applyFill="1"/>
    <xf numFmtId="0" fontId="4" fillId="0" borderId="0" xfId="0" applyFont="1"/>
    <xf numFmtId="3" fontId="2" fillId="2" borderId="0" xfId="0" applyNumberFormat="1" applyFont="1" applyFill="1"/>
    <xf numFmtId="0" fontId="3" fillId="0" borderId="0" xfId="0" applyFont="1" applyFill="1"/>
    <xf numFmtId="3" fontId="2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Fill="1"/>
    <xf numFmtId="0" fontId="3" fillId="0" borderId="0" xfId="0" applyFont="1" applyFill="1" applyAlignment="1">
      <alignment horizontal="left" indent="1"/>
    </xf>
    <xf numFmtId="164" fontId="2" fillId="2" borderId="0" xfId="0" applyNumberFormat="1" applyFont="1" applyFill="1"/>
    <xf numFmtId="3" fontId="3" fillId="2" borderId="0" xfId="0" applyNumberFormat="1" applyFont="1" applyFill="1"/>
    <xf numFmtId="3" fontId="2" fillId="4" borderId="0" xfId="0" applyNumberFormat="1" applyFont="1" applyFill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1" fillId="3" borderId="0" xfId="0" applyFont="1" applyFill="1" applyBorder="1" applyAlignment="1">
      <alignment horizontal="center"/>
    </xf>
    <xf numFmtId="0" fontId="3" fillId="0" borderId="0" xfId="0" applyFont="1" applyBorder="1"/>
    <xf numFmtId="0" fontId="1" fillId="3" borderId="0" xfId="0" applyFont="1" applyFill="1" applyBorder="1"/>
    <xf numFmtId="0" fontId="3" fillId="4" borderId="0" xfId="0" applyFont="1" applyFill="1" applyBorder="1"/>
    <xf numFmtId="0" fontId="6" fillId="3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0" fontId="6" fillId="3" borderId="0" xfId="0" applyFont="1" applyFill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/>
    <xf numFmtId="165" fontId="2" fillId="0" borderId="0" xfId="0" applyNumberFormat="1" applyFont="1" applyFill="1"/>
    <xf numFmtId="165" fontId="2" fillId="0" borderId="0" xfId="0" applyNumberFormat="1" applyFont="1"/>
    <xf numFmtId="165" fontId="2" fillId="2" borderId="0" xfId="0" applyNumberFormat="1" applyFont="1" applyFill="1"/>
    <xf numFmtId="165" fontId="3" fillId="0" borderId="0" xfId="0" applyNumberFormat="1" applyFont="1"/>
    <xf numFmtId="165" fontId="2" fillId="4" borderId="0" xfId="0" applyNumberFormat="1" applyFont="1" applyFill="1"/>
    <xf numFmtId="165" fontId="3" fillId="2" borderId="0" xfId="0" applyNumberFormat="1" applyFont="1" applyFill="1"/>
    <xf numFmtId="165" fontId="3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3" fontId="1" fillId="2" borderId="0" xfId="0" applyNumberFormat="1" applyFont="1" applyFill="1"/>
    <xf numFmtId="165" fontId="3" fillId="0" borderId="0" xfId="0" applyNumberFormat="1" applyFont="1" applyBorder="1"/>
    <xf numFmtId="165" fontId="3" fillId="2" borderId="0" xfId="0" applyNumberFormat="1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Border="1"/>
    <xf numFmtId="165" fontId="2" fillId="2" borderId="0" xfId="0" applyNumberFormat="1" applyFont="1" applyFill="1" applyBorder="1"/>
    <xf numFmtId="165" fontId="2" fillId="0" borderId="0" xfId="0" applyNumberFormat="1" applyFont="1" applyFill="1" applyBorder="1"/>
    <xf numFmtId="165" fontId="2" fillId="4" borderId="0" xfId="0" applyNumberFormat="1" applyFont="1" applyFill="1" applyBorder="1"/>
    <xf numFmtId="166" fontId="2" fillId="0" borderId="0" xfId="0" applyNumberFormat="1" applyFont="1" applyBorder="1"/>
    <xf numFmtId="166" fontId="2" fillId="2" borderId="0" xfId="0" applyNumberFormat="1" applyFont="1" applyFill="1" applyBorder="1"/>
    <xf numFmtId="9" fontId="4" fillId="0" borderId="0" xfId="1" applyFont="1"/>
    <xf numFmtId="0" fontId="4" fillId="2" borderId="0" xfId="0" applyFont="1" applyFill="1"/>
    <xf numFmtId="3" fontId="3" fillId="4" borderId="0" xfId="0" applyNumberFormat="1" applyFont="1" applyFill="1"/>
    <xf numFmtId="165" fontId="2" fillId="0" borderId="0" xfId="0" applyNumberFormat="1" applyFont="1" applyAlignment="1">
      <alignment horizontal="right"/>
    </xf>
    <xf numFmtId="3" fontId="2" fillId="0" borderId="0" xfId="0" applyNumberFormat="1" applyFont="1" applyFill="1"/>
    <xf numFmtId="167" fontId="2" fillId="2" borderId="0" xfId="1" applyNumberFormat="1" applyFont="1" applyFill="1"/>
    <xf numFmtId="9" fontId="4" fillId="0" borderId="0" xfId="1" applyNumberFormat="1" applyFont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007C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772808</xdr:colOff>
      <xdr:row>4</xdr:row>
      <xdr:rowOff>28575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14300"/>
          <a:ext cx="772808" cy="561975"/>
        </a:xfrm>
        <a:prstGeom prst="rect">
          <a:avLst/>
        </a:prstGeom>
      </xdr:spPr>
    </xdr:pic>
    <xdr:clientData/>
  </xdr:twoCellAnchor>
  <xdr:oneCellAnchor>
    <xdr:from>
      <xdr:col>1</xdr:col>
      <xdr:colOff>976128</xdr:colOff>
      <xdr:row>0</xdr:row>
      <xdr:rowOff>78340</xdr:rowOff>
    </xdr:from>
    <xdr:ext cx="3084691" cy="436723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85728" y="78340"/>
          <a:ext cx="3084691" cy="436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rtl="0"/>
          <a:r>
            <a:rPr sz="1200" b="1">
              <a:latin typeface="Calibri Light" panose="020F0302020204030204" pitchFamily="34" charset="0"/>
            </a:rPr>
            <a:t>KRUK Group − Key consolidated financial results</a:t>
          </a:r>
        </a:p>
        <a:p>
          <a:pPr rtl="0"/>
          <a:r>
            <a:rPr sz="1000" b="0" i="1">
              <a:latin typeface="Calibri Light" panose="020F0302020204030204" pitchFamily="34" charset="0"/>
            </a:rPr>
            <a:t>as at</a:t>
          </a:r>
          <a:r>
            <a:rPr sz="1000" b="0" i="1" baseline="0">
              <a:latin typeface="Calibri Light" panose="020F0302020204030204" pitchFamily="34" charset="0"/>
            </a:rPr>
            <a:t> </a:t>
          </a:r>
          <a:r>
            <a:rPr lang="pl-PL" sz="1000" b="0" i="1" baseline="0">
              <a:latin typeface="Calibri Light" panose="020F0302020204030204" pitchFamily="34" charset="0"/>
            </a:rPr>
            <a:t>June</a:t>
          </a:r>
          <a:r>
            <a:rPr sz="1000" b="0" i="1" baseline="0">
              <a:latin typeface="Calibri Light" panose="020F0302020204030204" pitchFamily="34" charset="0"/>
            </a:rPr>
            <a:t> 3</a:t>
          </a:r>
          <a:r>
            <a:rPr lang="pl-PL" sz="1000" b="0" i="1" baseline="0">
              <a:latin typeface="Calibri Light" panose="020F0302020204030204" pitchFamily="34" charset="0"/>
            </a:rPr>
            <a:t>0th </a:t>
          </a:r>
          <a:r>
            <a:rPr sz="1000" b="0" i="1">
              <a:latin typeface="Calibri Light" panose="020F0302020204030204" pitchFamily="34" charset="0"/>
            </a:rPr>
            <a:t>2017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772808</xdr:colOff>
      <xdr:row>4</xdr:row>
      <xdr:rowOff>28575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14300"/>
          <a:ext cx="772808" cy="561975"/>
        </a:xfrm>
        <a:prstGeom prst="rect">
          <a:avLst/>
        </a:prstGeom>
      </xdr:spPr>
    </xdr:pic>
    <xdr:clientData/>
  </xdr:twoCellAnchor>
  <xdr:oneCellAnchor>
    <xdr:from>
      <xdr:col>1</xdr:col>
      <xdr:colOff>971550</xdr:colOff>
      <xdr:row>0</xdr:row>
      <xdr:rowOff>76200</xdr:rowOff>
    </xdr:from>
    <xdr:ext cx="2743315" cy="436723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81150" y="76200"/>
          <a:ext cx="2743315" cy="436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rtl="0"/>
          <a:r>
            <a:rPr sz="1200" b="1">
              <a:latin typeface="Calibri Light" panose="020F0302020204030204" pitchFamily="34" charset="0"/>
            </a:rPr>
            <a:t>KRUK Group − </a:t>
          </a:r>
          <a:r>
            <a:rPr sz="1200" b="1" baseline="0">
              <a:latin typeface="Calibri Light" panose="020F0302020204030204" pitchFamily="34" charset="0"/>
            </a:rPr>
            <a:t>Consolidated </a:t>
          </a:r>
          <a:r>
            <a:rPr lang="pl-PL" sz="1200" b="1" baseline="0">
              <a:latin typeface="Calibri Light" panose="020F0302020204030204" pitchFamily="34" charset="0"/>
            </a:rPr>
            <a:t>balance sheet</a:t>
          </a:r>
          <a:endParaRPr sz="1200" b="1" baseline="0">
            <a:latin typeface="Calibri Light" panose="020F0302020204030204" pitchFamily="34" charset="0"/>
          </a:endParaRPr>
        </a:p>
        <a:p>
          <a:pPr rtl="0"/>
          <a:r>
            <a:rPr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 at </a:t>
          </a:r>
          <a:r>
            <a:rPr lang="pl-PL"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June</a:t>
          </a:r>
          <a:r>
            <a:rPr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lang="pl-PL"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0th</a:t>
          </a:r>
          <a:r>
            <a:rPr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2017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772808</xdr:colOff>
      <xdr:row>4</xdr:row>
      <xdr:rowOff>28575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14300"/>
          <a:ext cx="772808" cy="561975"/>
        </a:xfrm>
        <a:prstGeom prst="rect">
          <a:avLst/>
        </a:prstGeom>
      </xdr:spPr>
    </xdr:pic>
    <xdr:clientData/>
  </xdr:twoCellAnchor>
  <xdr:oneCellAnchor>
    <xdr:from>
      <xdr:col>1</xdr:col>
      <xdr:colOff>973723</xdr:colOff>
      <xdr:row>0</xdr:row>
      <xdr:rowOff>76200</xdr:rowOff>
    </xdr:from>
    <xdr:ext cx="3485570" cy="436723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83323" y="76200"/>
          <a:ext cx="3485570" cy="436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rtl="0"/>
          <a:r>
            <a:rPr sz="1200" b="1">
              <a:latin typeface="Calibri Light" panose="020F0302020204030204" pitchFamily="34" charset="0"/>
            </a:rPr>
            <a:t>KRUK Group − </a:t>
          </a:r>
          <a:r>
            <a:rPr sz="1200" b="1" baseline="0">
              <a:latin typeface="Calibri Light" panose="020F0302020204030204" pitchFamily="34" charset="0"/>
            </a:rPr>
            <a:t>Consolidated statement of profit or loss</a:t>
          </a:r>
        </a:p>
        <a:p>
          <a:pPr rtl="0"/>
          <a:r>
            <a:rPr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 at </a:t>
          </a:r>
          <a:r>
            <a:rPr lang="pl-PL"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June</a:t>
          </a:r>
          <a:r>
            <a:rPr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lang="pl-PL"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0th</a:t>
          </a:r>
          <a:r>
            <a:rPr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2017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772808</xdr:colOff>
      <xdr:row>4</xdr:row>
      <xdr:rowOff>28575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14300"/>
          <a:ext cx="772808" cy="561975"/>
        </a:xfrm>
        <a:prstGeom prst="rect">
          <a:avLst/>
        </a:prstGeom>
      </xdr:spPr>
    </xdr:pic>
    <xdr:clientData/>
  </xdr:twoCellAnchor>
  <xdr:oneCellAnchor>
    <xdr:from>
      <xdr:col>1</xdr:col>
      <xdr:colOff>971682</xdr:colOff>
      <xdr:row>0</xdr:row>
      <xdr:rowOff>76200</xdr:rowOff>
    </xdr:from>
    <xdr:ext cx="3347583" cy="436723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581282" y="76200"/>
          <a:ext cx="3347583" cy="436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rtl="0"/>
          <a:r>
            <a:rPr sz="1200" b="1">
              <a:latin typeface="Calibri Light" panose="020F0302020204030204" pitchFamily="34" charset="0"/>
            </a:rPr>
            <a:t>KRUK Group − </a:t>
          </a:r>
          <a:r>
            <a:rPr sz="1200" b="1" baseline="0">
              <a:latin typeface="Calibri Light" panose="020F0302020204030204" pitchFamily="34" charset="0"/>
            </a:rPr>
            <a:t>Consolidated statement of cash flows</a:t>
          </a:r>
        </a:p>
        <a:p>
          <a:pPr rtl="0"/>
          <a:r>
            <a:rPr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 at </a:t>
          </a:r>
          <a:r>
            <a:rPr lang="pl-PL"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June</a:t>
          </a:r>
          <a:r>
            <a:rPr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lang="pl-PL"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pl-PL"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2017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772808</xdr:colOff>
      <xdr:row>4</xdr:row>
      <xdr:rowOff>28575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14300"/>
          <a:ext cx="772808" cy="561975"/>
        </a:xfrm>
        <a:prstGeom prst="rect">
          <a:avLst/>
        </a:prstGeom>
      </xdr:spPr>
    </xdr:pic>
    <xdr:clientData/>
  </xdr:twoCellAnchor>
  <xdr:oneCellAnchor>
    <xdr:from>
      <xdr:col>1</xdr:col>
      <xdr:colOff>971682</xdr:colOff>
      <xdr:row>0</xdr:row>
      <xdr:rowOff>76200</xdr:rowOff>
    </xdr:from>
    <xdr:ext cx="4471737" cy="687176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581282" y="76200"/>
          <a:ext cx="4471737" cy="68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rtl="0"/>
          <a:r>
            <a:rPr sz="1200" b="1">
              <a:latin typeface="Calibri Light" panose="020F0302020204030204" pitchFamily="34" charset="0"/>
            </a:rPr>
            <a:t>KRUK Group − </a:t>
          </a:r>
          <a:r>
            <a:rPr lang="pl-PL" sz="1200" b="1" baseline="0">
              <a:latin typeface="Calibri Light" panose="020F0302020204030204" pitchFamily="34" charset="0"/>
            </a:rPr>
            <a:t>Own</a:t>
          </a:r>
          <a:r>
            <a:rPr sz="1200" b="1" baseline="0">
              <a:latin typeface="Calibri Light" panose="020F0302020204030204" pitchFamily="34" charset="0"/>
            </a:rPr>
            <a:t> debt portfolios</a:t>
          </a:r>
        </a:p>
        <a:p>
          <a:pPr rtl="0"/>
          <a:r>
            <a:rPr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 at </a:t>
          </a:r>
          <a:r>
            <a:rPr lang="pl-PL"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June</a:t>
          </a:r>
          <a:r>
            <a:rPr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lang="pl-PL"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0th</a:t>
          </a:r>
          <a:r>
            <a:rPr sz="10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2017</a:t>
          </a:r>
        </a:p>
        <a:p>
          <a:pPr rtl="0"/>
          <a:br>
            <a:rPr lang="pl-PL" sz="800">
              <a:solidFill>
                <a:schemeClr val="bg1">
                  <a:lumMod val="65000"/>
                </a:schemeClr>
              </a:solidFill>
              <a:effectLst/>
            </a:rPr>
          </a:br>
          <a:r>
            <a:rPr sz="800">
              <a:solidFill>
                <a:schemeClr val="bg1">
                  <a:lumMod val="65000"/>
                </a:schemeClr>
              </a:solidFill>
              <a:effectLst/>
            </a:rPr>
            <a:t>* Applicable to portfolios held by the subsidiaries whose functional currencies are other than the złoty.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CB0"/>
  </sheetPr>
  <dimension ref="B7:X40"/>
  <sheetViews>
    <sheetView tabSelected="1" zoomScaleNormal="100" workbookViewId="0"/>
  </sheetViews>
  <sheetFormatPr defaultRowHeight="12.75" x14ac:dyDescent="0.2"/>
  <cols>
    <col min="1" max="1" width="9.140625" style="6"/>
    <col min="2" max="2" width="34.28515625" style="6" bestFit="1" customWidth="1"/>
    <col min="3" max="3" width="2.28515625" style="6" customWidth="1"/>
    <col min="4" max="4" width="9.85546875" style="6" bestFit="1" customWidth="1"/>
    <col min="5" max="9" width="11.42578125" style="6" customWidth="1"/>
    <col min="10" max="10" width="2.28515625" style="6" customWidth="1"/>
    <col min="11" max="11" width="11.42578125" style="6" customWidth="1"/>
    <col min="12" max="12" width="2.28515625" style="6" customWidth="1"/>
    <col min="13" max="13" width="11.42578125" style="6" customWidth="1"/>
    <col min="14" max="14" width="2.28515625" style="6" customWidth="1"/>
    <col min="15" max="15" width="11.28515625" style="6" customWidth="1"/>
    <col min="16" max="16" width="2.28515625" style="6" customWidth="1"/>
    <col min="17" max="17" width="10.42578125" style="6" bestFit="1" customWidth="1"/>
    <col min="18" max="18" width="2.28515625" style="6" customWidth="1"/>
    <col min="19" max="19" width="9.140625" style="6"/>
    <col min="20" max="20" width="2.28515625" style="6" customWidth="1"/>
    <col min="21" max="16384" width="9.140625" style="6"/>
  </cols>
  <sheetData>
    <row r="7" spans="2:24" x14ac:dyDescent="0.2">
      <c r="B7" s="1" t="s">
        <v>2</v>
      </c>
      <c r="C7" s="2"/>
      <c r="D7" s="3">
        <v>2010</v>
      </c>
      <c r="E7" s="3">
        <v>2011</v>
      </c>
      <c r="F7" s="3">
        <v>2012</v>
      </c>
      <c r="G7" s="3">
        <v>2013</v>
      </c>
      <c r="H7" s="3">
        <v>2014</v>
      </c>
      <c r="I7" s="3">
        <v>2015</v>
      </c>
      <c r="J7" s="4"/>
      <c r="K7" s="65" t="s">
        <v>3</v>
      </c>
      <c r="L7" s="4"/>
      <c r="M7" s="65" t="s">
        <v>4</v>
      </c>
      <c r="O7" s="65" t="s">
        <v>5</v>
      </c>
      <c r="Q7" s="3">
        <v>2016</v>
      </c>
      <c r="S7" s="65" t="s">
        <v>143</v>
      </c>
      <c r="U7" s="65" t="s">
        <v>144</v>
      </c>
    </row>
    <row r="8" spans="2:24" x14ac:dyDescent="0.2">
      <c r="B8" s="11" t="s">
        <v>102</v>
      </c>
      <c r="D8" s="8"/>
      <c r="E8" s="8"/>
      <c r="F8" s="8"/>
      <c r="G8" s="8"/>
      <c r="H8" s="8"/>
      <c r="I8" s="8"/>
      <c r="K8" s="8"/>
      <c r="M8" s="8"/>
      <c r="O8" s="8"/>
      <c r="Q8" s="8"/>
      <c r="S8" s="8"/>
      <c r="U8" s="8"/>
    </row>
    <row r="9" spans="2:24" x14ac:dyDescent="0.2">
      <c r="B9" s="5" t="s">
        <v>139</v>
      </c>
      <c r="D9" s="40">
        <v>-193975</v>
      </c>
      <c r="E9" s="40">
        <v>-568878.65856654302</v>
      </c>
      <c r="F9" s="40">
        <v>-310408.72963140701</v>
      </c>
      <c r="G9" s="40">
        <v>-367188</v>
      </c>
      <c r="H9" s="40">
        <v>-575105</v>
      </c>
      <c r="I9" s="40">
        <v>-489282</v>
      </c>
      <c r="K9" s="40">
        <v>-64062</v>
      </c>
      <c r="M9" s="40">
        <v>-727457</v>
      </c>
      <c r="N9" s="41"/>
      <c r="O9" s="40">
        <v>-936003</v>
      </c>
      <c r="P9" s="41"/>
      <c r="Q9" s="40">
        <v>-1285899</v>
      </c>
      <c r="R9" s="41"/>
      <c r="S9" s="40">
        <v>-213524</v>
      </c>
      <c r="T9" s="41"/>
      <c r="U9" s="40">
        <v>-505574</v>
      </c>
      <c r="V9" s="41"/>
      <c r="W9" s="41"/>
      <c r="X9" s="41"/>
    </row>
    <row r="10" spans="2:24" x14ac:dyDescent="0.2">
      <c r="B10" s="5" t="s">
        <v>103</v>
      </c>
      <c r="D10" s="40">
        <v>197939</v>
      </c>
      <c r="E10" s="40">
        <v>341122</v>
      </c>
      <c r="F10" s="40">
        <v>451329</v>
      </c>
      <c r="G10" s="40">
        <v>537727</v>
      </c>
      <c r="H10" s="40">
        <v>711841</v>
      </c>
      <c r="I10" s="40">
        <v>825659</v>
      </c>
      <c r="K10" s="40">
        <v>216895</v>
      </c>
      <c r="M10" s="40">
        <v>446454</v>
      </c>
      <c r="N10" s="41"/>
      <c r="O10" s="40">
        <v>701819</v>
      </c>
      <c r="P10" s="41"/>
      <c r="Q10" s="40">
        <v>992406</v>
      </c>
      <c r="R10" s="41"/>
      <c r="S10" s="40">
        <v>309333</v>
      </c>
      <c r="T10" s="41"/>
      <c r="U10" s="40">
        <v>647211</v>
      </c>
      <c r="V10" s="41"/>
      <c r="W10" s="41"/>
      <c r="X10" s="41"/>
    </row>
    <row r="11" spans="2:24" x14ac:dyDescent="0.2">
      <c r="B11" s="5" t="s">
        <v>104</v>
      </c>
      <c r="D11" s="40">
        <v>-79877</v>
      </c>
      <c r="E11" s="40">
        <v>-110771.00000000001</v>
      </c>
      <c r="F11" s="40">
        <v>-148333.00000000003</v>
      </c>
      <c r="G11" s="40">
        <v>-181994.08199999999</v>
      </c>
      <c r="H11" s="40">
        <v>-269467</v>
      </c>
      <c r="I11" s="40">
        <v>-262013</v>
      </c>
      <c r="K11" s="40">
        <f>K14-K10</f>
        <v>-68933.450000000012</v>
      </c>
      <c r="M11" s="40">
        <v>-131056</v>
      </c>
      <c r="N11" s="41"/>
      <c r="O11" s="40">
        <v>-198370.37363777799</v>
      </c>
      <c r="P11" s="41"/>
      <c r="Q11" s="40">
        <f>Q14-Q10</f>
        <v>-267475</v>
      </c>
      <c r="R11" s="41"/>
      <c r="S11" s="40">
        <f>S14-S10</f>
        <v>-66707</v>
      </c>
      <c r="T11" s="41"/>
      <c r="U11" s="40">
        <f>U14-U10</f>
        <v>-142173.713277656</v>
      </c>
      <c r="V11" s="41"/>
      <c r="W11" s="41"/>
      <c r="X11" s="41"/>
    </row>
    <row r="12" spans="2:24" x14ac:dyDescent="0.2">
      <c r="B12" s="11" t="s">
        <v>105</v>
      </c>
      <c r="D12" s="43"/>
      <c r="E12" s="43"/>
      <c r="F12" s="43"/>
      <c r="G12" s="43"/>
      <c r="H12" s="43"/>
      <c r="I12" s="43"/>
      <c r="K12" s="43"/>
      <c r="M12" s="43"/>
      <c r="N12" s="41"/>
      <c r="O12" s="43"/>
      <c r="P12" s="41"/>
      <c r="Q12" s="43"/>
      <c r="R12" s="41"/>
      <c r="S12" s="43"/>
      <c r="T12" s="41"/>
      <c r="U12" s="43"/>
      <c r="V12" s="41"/>
      <c r="W12" s="41"/>
      <c r="X12" s="41"/>
    </row>
    <row r="13" spans="2:24" x14ac:dyDescent="0.2">
      <c r="B13" s="9" t="s">
        <v>106</v>
      </c>
      <c r="C13" s="10"/>
      <c r="D13" s="42">
        <v>164281</v>
      </c>
      <c r="E13" s="42">
        <v>274031</v>
      </c>
      <c r="F13" s="42">
        <v>342992</v>
      </c>
      <c r="G13" s="42">
        <v>405611</v>
      </c>
      <c r="H13" s="42">
        <v>487920</v>
      </c>
      <c r="I13" s="42">
        <v>611234</v>
      </c>
      <c r="J13" s="10"/>
      <c r="K13" s="42">
        <v>160675</v>
      </c>
      <c r="L13" s="10"/>
      <c r="M13" s="42">
        <v>341076.30233122897</v>
      </c>
      <c r="N13" s="41"/>
      <c r="O13" s="42">
        <v>542261.362183291</v>
      </c>
      <c r="P13" s="41"/>
      <c r="Q13" s="42">
        <v>783398</v>
      </c>
      <c r="R13" s="41"/>
      <c r="S13" s="42">
        <v>264128</v>
      </c>
      <c r="T13" s="41"/>
      <c r="U13" s="42">
        <v>547469.13397823495</v>
      </c>
      <c r="V13" s="41"/>
      <c r="W13" s="41"/>
      <c r="X13" s="41"/>
    </row>
    <row r="14" spans="2:24" x14ac:dyDescent="0.2">
      <c r="B14" s="5" t="s">
        <v>141</v>
      </c>
      <c r="D14" s="40">
        <v>118062</v>
      </c>
      <c r="E14" s="40">
        <v>230351</v>
      </c>
      <c r="F14" s="40">
        <v>302996</v>
      </c>
      <c r="G14" s="40">
        <v>355733</v>
      </c>
      <c r="H14" s="40">
        <v>442374</v>
      </c>
      <c r="I14" s="40">
        <v>563646</v>
      </c>
      <c r="K14" s="40">
        <v>147961.54999999999</v>
      </c>
      <c r="M14" s="40">
        <v>315398</v>
      </c>
      <c r="N14" s="41"/>
      <c r="O14" s="40">
        <v>503448.62636222201</v>
      </c>
      <c r="P14" s="41"/>
      <c r="Q14" s="40">
        <v>724931</v>
      </c>
      <c r="R14" s="41"/>
      <c r="S14" s="40">
        <v>242626</v>
      </c>
      <c r="T14" s="41"/>
      <c r="U14" s="40">
        <v>505037.286722344</v>
      </c>
      <c r="V14" s="41"/>
      <c r="W14" s="41"/>
      <c r="X14" s="41"/>
    </row>
    <row r="15" spans="2:24" x14ac:dyDescent="0.2">
      <c r="B15" s="7" t="s">
        <v>107</v>
      </c>
      <c r="D15" s="40">
        <v>10361</v>
      </c>
      <c r="E15" s="40">
        <v>19748</v>
      </c>
      <c r="F15" s="40">
        <v>4697</v>
      </c>
      <c r="G15" s="40">
        <v>-13245</v>
      </c>
      <c r="H15" s="40">
        <v>7595</v>
      </c>
      <c r="I15" s="40">
        <v>52840</v>
      </c>
      <c r="K15" s="40">
        <v>23936</v>
      </c>
      <c r="M15" s="40">
        <v>34945</v>
      </c>
      <c r="N15" s="41"/>
      <c r="O15" s="40">
        <v>51967.983686432599</v>
      </c>
      <c r="P15" s="41"/>
      <c r="Q15" s="40">
        <v>84229</v>
      </c>
      <c r="R15" s="41"/>
      <c r="S15" s="40">
        <v>28717</v>
      </c>
      <c r="T15" s="41"/>
      <c r="U15" s="40">
        <v>53841</v>
      </c>
      <c r="V15" s="41"/>
      <c r="W15" s="41"/>
      <c r="X15" s="41"/>
    </row>
    <row r="16" spans="2:24" x14ac:dyDescent="0.2">
      <c r="B16" s="5" t="s">
        <v>140</v>
      </c>
      <c r="D16" s="40">
        <v>44063</v>
      </c>
      <c r="E16" s="40">
        <v>40966</v>
      </c>
      <c r="F16" s="40">
        <v>32883</v>
      </c>
      <c r="G16" s="40">
        <v>39933</v>
      </c>
      <c r="H16" s="40">
        <v>31729</v>
      </c>
      <c r="I16" s="40">
        <v>29812</v>
      </c>
      <c r="K16" s="40">
        <v>7996.93</v>
      </c>
      <c r="M16" s="40">
        <v>15648.5938147218</v>
      </c>
      <c r="N16" s="41"/>
      <c r="O16" s="40">
        <v>23200.3398537065</v>
      </c>
      <c r="P16" s="41"/>
      <c r="Q16" s="40">
        <v>32199</v>
      </c>
      <c r="R16" s="41"/>
      <c r="S16" s="40">
        <v>15842</v>
      </c>
      <c r="T16" s="41"/>
      <c r="U16" s="40">
        <v>30538.581782217501</v>
      </c>
      <c r="V16" s="41"/>
      <c r="W16" s="41"/>
      <c r="X16" s="41"/>
    </row>
    <row r="17" spans="2:24" x14ac:dyDescent="0.2">
      <c r="B17" s="5" t="s">
        <v>108</v>
      </c>
      <c r="D17" s="40">
        <v>2156</v>
      </c>
      <c r="E17" s="40">
        <v>2714</v>
      </c>
      <c r="F17" s="40">
        <v>7113</v>
      </c>
      <c r="G17" s="40">
        <v>9945</v>
      </c>
      <c r="H17" s="40">
        <v>13817</v>
      </c>
      <c r="I17" s="40">
        <v>17776</v>
      </c>
      <c r="K17" s="40">
        <v>4717</v>
      </c>
      <c r="M17" s="40">
        <v>10029.708516507701</v>
      </c>
      <c r="N17" s="41"/>
      <c r="O17" s="40">
        <v>15612.395967362299</v>
      </c>
      <c r="P17" s="41"/>
      <c r="Q17" s="40">
        <v>26268</v>
      </c>
      <c r="R17" s="41"/>
      <c r="S17" s="40">
        <v>5660.3019934122103</v>
      </c>
      <c r="T17" s="41"/>
      <c r="U17" s="40">
        <v>11893.2654736728</v>
      </c>
      <c r="V17" s="41"/>
      <c r="W17" s="41"/>
      <c r="X17" s="41"/>
    </row>
    <row r="18" spans="2:24" x14ac:dyDescent="0.2">
      <c r="B18" s="9" t="s">
        <v>109</v>
      </c>
      <c r="C18" s="10"/>
      <c r="D18" s="42">
        <v>74744</v>
      </c>
      <c r="E18" s="42">
        <v>143671</v>
      </c>
      <c r="F18" s="42">
        <v>194110.775001345</v>
      </c>
      <c r="G18" s="42">
        <v>222855.086776646</v>
      </c>
      <c r="H18" s="42">
        <v>293937.23281900102</v>
      </c>
      <c r="I18" s="42">
        <v>357920</v>
      </c>
      <c r="J18" s="10"/>
      <c r="K18" s="42">
        <v>96316.47</v>
      </c>
      <c r="L18" s="10"/>
      <c r="M18" s="42">
        <v>187563.28808311099</v>
      </c>
      <c r="N18" s="41"/>
      <c r="O18" s="42">
        <v>312104.64189009101</v>
      </c>
      <c r="P18" s="41"/>
      <c r="Q18" s="42">
        <f>Q20+Q22+Q24</f>
        <v>357919</v>
      </c>
      <c r="R18" s="41"/>
      <c r="S18" s="42">
        <v>166619</v>
      </c>
      <c r="T18" s="41"/>
      <c r="U18" s="42">
        <v>337626.96579143498</v>
      </c>
      <c r="V18" s="41"/>
      <c r="W18" s="41"/>
      <c r="X18" s="41"/>
    </row>
    <row r="19" spans="2:24" x14ac:dyDescent="0.2">
      <c r="B19" s="13" t="s">
        <v>110</v>
      </c>
      <c r="D19" s="57">
        <f>D18/D13</f>
        <v>0.45497653410923966</v>
      </c>
      <c r="E19" s="57">
        <f t="shared" ref="E19:K19" si="0">E18/E13</f>
        <v>0.52428739814108627</v>
      </c>
      <c r="F19" s="57">
        <f t="shared" si="0"/>
        <v>0.56593382644885304</v>
      </c>
      <c r="G19" s="57">
        <f t="shared" si="0"/>
        <v>0.54943057948784924</v>
      </c>
      <c r="H19" s="57">
        <f t="shared" ref="H19" si="1">H18/H13</f>
        <v>0.60242915399860841</v>
      </c>
      <c r="I19" s="57">
        <f>I18/I13</f>
        <v>0.58556952002015594</v>
      </c>
      <c r="J19" s="58"/>
      <c r="K19" s="57">
        <f t="shared" si="0"/>
        <v>0.59944901198070644</v>
      </c>
      <c r="L19" s="58"/>
      <c r="M19" s="57">
        <v>0.54991591852360033</v>
      </c>
      <c r="O19" s="57">
        <v>0.57556127663876555</v>
      </c>
      <c r="P19" s="41"/>
      <c r="Q19" s="57">
        <f>Q18/Q13</f>
        <v>0.456880155425467</v>
      </c>
      <c r="R19" s="41"/>
      <c r="S19" s="57">
        <f>S18/S13</f>
        <v>0.63082672037799858</v>
      </c>
      <c r="T19" s="41"/>
      <c r="U19" s="57">
        <f>U18/U13</f>
        <v>0.61670502469799071</v>
      </c>
      <c r="V19" s="41"/>
      <c r="W19" s="41"/>
      <c r="X19" s="41"/>
    </row>
    <row r="20" spans="2:24" x14ac:dyDescent="0.2">
      <c r="B20" s="5" t="s">
        <v>141</v>
      </c>
      <c r="D20" s="40">
        <v>57236.626692011698</v>
      </c>
      <c r="E20" s="40">
        <v>127227.66493859353</v>
      </c>
      <c r="F20" s="40">
        <v>180820.13197348898</v>
      </c>
      <c r="G20" s="40">
        <v>202349.27206709899</v>
      </c>
      <c r="H20" s="40">
        <v>275864.018612032</v>
      </c>
      <c r="I20" s="40">
        <v>338606</v>
      </c>
      <c r="K20" s="40">
        <v>91405.15</v>
      </c>
      <c r="M20" s="40">
        <v>178611.44067153099</v>
      </c>
      <c r="N20" s="41"/>
      <c r="O20" s="40">
        <v>300370.59331216902</v>
      </c>
      <c r="P20" s="41"/>
      <c r="Q20" s="40">
        <v>338605</v>
      </c>
      <c r="R20" s="41"/>
      <c r="S20" s="40">
        <v>157415</v>
      </c>
      <c r="T20" s="41"/>
      <c r="U20" s="40">
        <v>320179.10826662701</v>
      </c>
      <c r="V20" s="41"/>
      <c r="W20" s="41"/>
      <c r="X20" s="41"/>
    </row>
    <row r="21" spans="2:24" x14ac:dyDescent="0.2">
      <c r="B21" s="13" t="s">
        <v>110</v>
      </c>
      <c r="D21" s="57">
        <f>D20/D14</f>
        <v>0.48480143223062205</v>
      </c>
      <c r="E21" s="57">
        <f t="shared" ref="E21:K21" si="2">E20/E14</f>
        <v>0.55232087092564619</v>
      </c>
      <c r="F21" s="57">
        <f t="shared" si="2"/>
        <v>0.59677399032821876</v>
      </c>
      <c r="G21" s="57">
        <f t="shared" si="2"/>
        <v>0.56882344923608152</v>
      </c>
      <c r="H21" s="57">
        <f t="shared" ref="H21" si="3">H20/H14</f>
        <v>0.62359907818278648</v>
      </c>
      <c r="I21" s="57">
        <f>I20/I14</f>
        <v>0.60074230988954058</v>
      </c>
      <c r="J21" s="58"/>
      <c r="K21" s="57">
        <f t="shared" si="2"/>
        <v>0.61776285798574027</v>
      </c>
      <c r="L21" s="58"/>
      <c r="M21" s="57">
        <v>0.52367003937458045</v>
      </c>
      <c r="O21" s="57">
        <v>0.59662610559206863</v>
      </c>
      <c r="P21" s="41"/>
      <c r="Q21" s="57">
        <f>Q20/Q14</f>
        <v>0.46708583299651968</v>
      </c>
      <c r="R21" s="41"/>
      <c r="S21" s="57">
        <f>S20/S14</f>
        <v>0.64879691376851611</v>
      </c>
      <c r="T21" s="41"/>
      <c r="U21" s="57">
        <f>U20/U14</f>
        <v>0.63397122684656926</v>
      </c>
      <c r="V21" s="41"/>
      <c r="W21" s="41"/>
      <c r="X21" s="41"/>
    </row>
    <row r="22" spans="2:24" x14ac:dyDescent="0.2">
      <c r="B22" s="5" t="s">
        <v>142</v>
      </c>
      <c r="D22" s="40">
        <v>18218.730788182002</v>
      </c>
      <c r="E22" s="40">
        <v>17701.217588401953</v>
      </c>
      <c r="F22" s="40">
        <v>12368.2778434955</v>
      </c>
      <c r="G22" s="40">
        <v>18697.7052932064</v>
      </c>
      <c r="H22" s="40">
        <v>12360.546564119699</v>
      </c>
      <c r="I22" s="40">
        <v>9202</v>
      </c>
      <c r="K22" s="40">
        <v>2622.04</v>
      </c>
      <c r="M22" s="40">
        <v>4808.2205626534897</v>
      </c>
      <c r="N22" s="41"/>
      <c r="O22" s="40">
        <v>6232.8595872179303</v>
      </c>
      <c r="P22" s="41"/>
      <c r="Q22" s="40">
        <v>9202</v>
      </c>
      <c r="R22" s="41"/>
      <c r="S22" s="40">
        <v>5597</v>
      </c>
      <c r="T22" s="41"/>
      <c r="U22" s="40">
        <v>9759.0364341339991</v>
      </c>
      <c r="V22" s="41"/>
      <c r="W22" s="41"/>
      <c r="X22" s="41"/>
    </row>
    <row r="23" spans="2:24" x14ac:dyDescent="0.2">
      <c r="B23" s="13" t="s">
        <v>110</v>
      </c>
      <c r="D23" s="57">
        <f>D22/D16</f>
        <v>0.4134700494333568</v>
      </c>
      <c r="E23" s="57">
        <f t="shared" ref="E23:K23" si="4">E22/E16</f>
        <v>0.43209533731391769</v>
      </c>
      <c r="F23" s="57">
        <f t="shared" si="4"/>
        <v>0.37612984957259071</v>
      </c>
      <c r="G23" s="57">
        <f t="shared" si="4"/>
        <v>0.46822691240844416</v>
      </c>
      <c r="H23" s="57">
        <f t="shared" ref="H23:I23" si="5">H22/H16</f>
        <v>0.38956621904628885</v>
      </c>
      <c r="I23" s="57">
        <f t="shared" si="5"/>
        <v>0.30866765061049239</v>
      </c>
      <c r="J23" s="58"/>
      <c r="K23" s="57">
        <f t="shared" si="4"/>
        <v>0.32788082426631215</v>
      </c>
      <c r="L23" s="58"/>
      <c r="M23" s="57">
        <v>0.30726214889225628</v>
      </c>
      <c r="O23" s="57">
        <v>0.26865380535458683</v>
      </c>
      <c r="P23" s="41"/>
      <c r="Q23" s="57">
        <f>Q22/Q16</f>
        <v>0.28578527283456007</v>
      </c>
      <c r="R23" s="41"/>
      <c r="S23" s="63">
        <f>S22/S16</f>
        <v>0.35330135083954045</v>
      </c>
      <c r="T23" s="41"/>
      <c r="U23" s="57">
        <f>U22/U16</f>
        <v>0.31956416652644454</v>
      </c>
      <c r="V23" s="41"/>
      <c r="W23" s="41"/>
      <c r="X23" s="41"/>
    </row>
    <row r="24" spans="2:24" x14ac:dyDescent="0.2">
      <c r="B24" s="5" t="s">
        <v>108</v>
      </c>
      <c r="D24" s="40">
        <v>-711.47448679366016</v>
      </c>
      <c r="E24" s="40">
        <v>-1258.2324839164025</v>
      </c>
      <c r="F24" s="40">
        <v>922.36518436080905</v>
      </c>
      <c r="G24" s="40">
        <v>1808.1094163409498</v>
      </c>
      <c r="H24" s="40">
        <v>5711.6676428502205</v>
      </c>
      <c r="I24" s="40">
        <v>10112</v>
      </c>
      <c r="K24" s="40">
        <v>2289.2800000000002</v>
      </c>
      <c r="M24" s="40">
        <v>4143.6268489265703</v>
      </c>
      <c r="N24" s="41"/>
      <c r="O24" s="40">
        <v>5501.1889907042196</v>
      </c>
      <c r="P24" s="41"/>
      <c r="Q24" s="40">
        <v>10112</v>
      </c>
      <c r="R24" s="41"/>
      <c r="S24" s="40">
        <v>3607.2274845922202</v>
      </c>
      <c r="T24" s="41"/>
      <c r="U24" s="40">
        <v>7688.8210906737504</v>
      </c>
      <c r="V24" s="41"/>
      <c r="W24" s="41"/>
      <c r="X24" s="41"/>
    </row>
    <row r="25" spans="2:24" x14ac:dyDescent="0.2">
      <c r="B25" s="13" t="s">
        <v>110</v>
      </c>
      <c r="D25" s="57">
        <f>D24/D17</f>
        <v>-0.32999744285420229</v>
      </c>
      <c r="E25" s="57">
        <f t="shared" ref="E25:K25" si="6">E24/E17</f>
        <v>-0.46360813703625736</v>
      </c>
      <c r="F25" s="57">
        <f t="shared" si="6"/>
        <v>0.12967315961771531</v>
      </c>
      <c r="G25" s="57">
        <f t="shared" si="6"/>
        <v>0.18181090159285568</v>
      </c>
      <c r="H25" s="57">
        <f t="shared" ref="H25:I25" si="7">H24/H17</f>
        <v>0.41337972373526966</v>
      </c>
      <c r="I25" s="57">
        <f t="shared" si="7"/>
        <v>0.56885688568856885</v>
      </c>
      <c r="J25" s="58"/>
      <c r="K25" s="57">
        <f t="shared" si="6"/>
        <v>0.48532541869832524</v>
      </c>
      <c r="L25" s="58"/>
      <c r="M25" s="57">
        <v>0.41313532114185136</v>
      </c>
      <c r="O25" s="57">
        <v>0.35236032971521158</v>
      </c>
      <c r="P25" s="41"/>
      <c r="Q25" s="57">
        <f>Q24/Q17</f>
        <v>0.38495507842241511</v>
      </c>
      <c r="R25" s="41"/>
      <c r="S25" s="57">
        <f>S24/S17</f>
        <v>0.63728534074516197</v>
      </c>
      <c r="T25" s="41"/>
      <c r="U25" s="57">
        <f>U24/U17</f>
        <v>0.64648528259071469</v>
      </c>
      <c r="V25" s="41"/>
      <c r="W25" s="41"/>
      <c r="X25" s="41"/>
    </row>
    <row r="26" spans="2:24" x14ac:dyDescent="0.2">
      <c r="B26" s="9" t="s">
        <v>111</v>
      </c>
      <c r="D26" s="40">
        <v>-28055.002853400001</v>
      </c>
      <c r="E26" s="40">
        <v>-40920.043557900011</v>
      </c>
      <c r="F26" s="40">
        <v>-50257.841024199995</v>
      </c>
      <c r="G26" s="40">
        <v>-60436.7573777</v>
      </c>
      <c r="H26" s="40">
        <v>-72388.649610599998</v>
      </c>
      <c r="I26" s="40">
        <v>-94400</v>
      </c>
      <c r="K26" s="40">
        <v>-22651.99</v>
      </c>
      <c r="M26" s="40">
        <v>-48458.260789321997</v>
      </c>
      <c r="N26" s="41"/>
      <c r="O26" s="40">
        <v>-77283.609744382993</v>
      </c>
      <c r="P26" s="41"/>
      <c r="Q26" s="40">
        <v>-94401</v>
      </c>
      <c r="R26" s="41"/>
      <c r="S26" s="40">
        <v>-30424</v>
      </c>
      <c r="T26" s="41"/>
      <c r="U26" s="40">
        <v>67301.652215082999</v>
      </c>
      <c r="V26" s="41"/>
      <c r="W26" s="41"/>
      <c r="X26" s="41"/>
    </row>
    <row r="27" spans="2:24" x14ac:dyDescent="0.2">
      <c r="B27" s="9" t="s">
        <v>0</v>
      </c>
      <c r="C27" s="10"/>
      <c r="D27" s="42">
        <v>46573</v>
      </c>
      <c r="E27" s="42">
        <v>101422</v>
      </c>
      <c r="F27" s="42">
        <v>144007.933977145</v>
      </c>
      <c r="G27" s="42">
        <v>162274</v>
      </c>
      <c r="H27" s="42">
        <v>219519</v>
      </c>
      <c r="I27" s="42">
        <v>264919</v>
      </c>
      <c r="J27" s="10"/>
      <c r="K27" s="42">
        <v>73488.47</v>
      </c>
      <c r="L27" s="10"/>
      <c r="M27" s="42">
        <v>137759.53109758301</v>
      </c>
      <c r="N27" s="41"/>
      <c r="O27" s="42">
        <v>232313.73582106901</v>
      </c>
      <c r="P27" s="41"/>
      <c r="Q27" s="42">
        <v>362561</v>
      </c>
      <c r="R27" s="41"/>
      <c r="S27" s="42">
        <v>135115</v>
      </c>
      <c r="T27" s="41"/>
      <c r="U27" s="42">
        <v>268346</v>
      </c>
      <c r="V27" s="41"/>
      <c r="W27" s="41"/>
      <c r="X27" s="41"/>
    </row>
    <row r="28" spans="2:24" x14ac:dyDescent="0.2">
      <c r="B28" s="5" t="s">
        <v>112</v>
      </c>
      <c r="D28" s="57">
        <f>D27/D13</f>
        <v>0.2834959611884515</v>
      </c>
      <c r="E28" s="57">
        <f t="shared" ref="E28:K28" si="8">E27/E13</f>
        <v>0.37011141075279802</v>
      </c>
      <c r="F28" s="57">
        <f t="shared" si="8"/>
        <v>0.41985799662133522</v>
      </c>
      <c r="G28" s="57">
        <f t="shared" si="8"/>
        <v>0.40007297632460659</v>
      </c>
      <c r="H28" s="57">
        <f t="shared" ref="H28:I28" si="9">H27/H13</f>
        <v>0.44990777176586327</v>
      </c>
      <c r="I28" s="57">
        <f t="shared" si="9"/>
        <v>0.43341666203123519</v>
      </c>
      <c r="J28" s="58"/>
      <c r="K28" s="57">
        <f t="shared" si="8"/>
        <v>0.45737339349618794</v>
      </c>
      <c r="L28" s="58"/>
      <c r="M28" s="57">
        <v>0.40389651862650056</v>
      </c>
      <c r="N28" s="41"/>
      <c r="O28" s="57">
        <v>0.42841653863316209</v>
      </c>
      <c r="P28" s="41"/>
      <c r="Q28" s="57">
        <f>Q27/Q13</f>
        <v>0.4628056237059579</v>
      </c>
      <c r="R28" s="41"/>
      <c r="S28" s="57">
        <f>S27/S13</f>
        <v>0.51155121759147082</v>
      </c>
      <c r="T28" s="41"/>
      <c r="U28" s="57">
        <f>U27/U13</f>
        <v>0.49015731361883186</v>
      </c>
      <c r="V28" s="41"/>
      <c r="W28" s="41"/>
      <c r="X28" s="41"/>
    </row>
    <row r="29" spans="2:24" x14ac:dyDescent="0.2">
      <c r="B29" s="5" t="s">
        <v>113</v>
      </c>
      <c r="D29" s="40">
        <v>-7031</v>
      </c>
      <c r="E29" s="40">
        <v>-27449</v>
      </c>
      <c r="F29" s="40">
        <v>-51579</v>
      </c>
      <c r="G29" s="40">
        <v>-54458</v>
      </c>
      <c r="H29" s="40">
        <v>-55323</v>
      </c>
      <c r="I29" s="40">
        <v>-41602</v>
      </c>
      <c r="K29" s="40">
        <v>-10156</v>
      </c>
      <c r="M29" s="40">
        <v>-20047</v>
      </c>
      <c r="N29" s="41"/>
      <c r="O29" s="40">
        <v>-37975</v>
      </c>
      <c r="P29" s="41"/>
      <c r="Q29" s="40">
        <v>-62675</v>
      </c>
      <c r="R29" s="41"/>
      <c r="S29" s="40">
        <v>-14198</v>
      </c>
      <c r="T29" s="41"/>
      <c r="U29" s="40">
        <v>-38704</v>
      </c>
      <c r="V29" s="41"/>
      <c r="W29" s="41"/>
      <c r="X29" s="41"/>
    </row>
    <row r="30" spans="2:24" x14ac:dyDescent="0.2">
      <c r="B30" s="9" t="s">
        <v>7</v>
      </c>
      <c r="C30" s="10"/>
      <c r="D30" s="42">
        <v>36118.540140000012</v>
      </c>
      <c r="E30" s="42">
        <v>66392</v>
      </c>
      <c r="F30" s="42">
        <v>81193.56879278431</v>
      </c>
      <c r="G30" s="42">
        <v>97754.329398946196</v>
      </c>
      <c r="H30" s="42">
        <v>151802</v>
      </c>
      <c r="I30" s="42">
        <v>204262</v>
      </c>
      <c r="J30" s="10"/>
      <c r="K30" s="42">
        <v>60910</v>
      </c>
      <c r="L30" s="10"/>
      <c r="M30" s="42">
        <v>111342.302331229</v>
      </c>
      <c r="N30" s="41"/>
      <c r="O30" s="42">
        <v>185741.24401570801</v>
      </c>
      <c r="P30" s="41"/>
      <c r="Q30" s="42">
        <v>248677</v>
      </c>
      <c r="R30" s="41"/>
      <c r="S30" s="42">
        <v>115493</v>
      </c>
      <c r="T30" s="41"/>
      <c r="U30" s="42">
        <v>216980</v>
      </c>
      <c r="V30" s="41"/>
      <c r="W30" s="41"/>
      <c r="X30" s="41"/>
    </row>
    <row r="31" spans="2:24" x14ac:dyDescent="0.2">
      <c r="B31" s="5" t="s">
        <v>114</v>
      </c>
      <c r="D31" s="57">
        <f>D30/D13</f>
        <v>0.21985829243795699</v>
      </c>
      <c r="E31" s="57">
        <f t="shared" ref="E31:K31" si="10">E30/E13</f>
        <v>0.24227915819743021</v>
      </c>
      <c r="F31" s="57">
        <f t="shared" si="10"/>
        <v>0.2367214652026412</v>
      </c>
      <c r="G31" s="57">
        <f t="shared" si="10"/>
        <v>0.24100512411878919</v>
      </c>
      <c r="H31" s="57">
        <f t="shared" ref="H31:I31" si="11">H30/H13</f>
        <v>0.31112067552057715</v>
      </c>
      <c r="I31" s="57">
        <f t="shared" si="11"/>
        <v>0.33417970858950907</v>
      </c>
      <c r="J31" s="58"/>
      <c r="K31" s="57">
        <f t="shared" si="10"/>
        <v>0.3790882215652715</v>
      </c>
      <c r="L31" s="58"/>
      <c r="M31" s="57">
        <v>0.32644397036737338</v>
      </c>
      <c r="N31" s="41"/>
      <c r="O31" s="57">
        <v>0.34253084761168207</v>
      </c>
      <c r="P31" s="41"/>
      <c r="Q31" s="57">
        <f>Q30/Q13</f>
        <v>0.31743379482715045</v>
      </c>
      <c r="R31" s="41"/>
      <c r="S31" s="57">
        <f>S30/S13</f>
        <v>0.43726147928277198</v>
      </c>
      <c r="T31" s="41"/>
      <c r="U31" s="57">
        <f>U30/U13</f>
        <v>0.39633284606073554</v>
      </c>
      <c r="V31" s="41"/>
      <c r="W31" s="41"/>
      <c r="X31" s="41"/>
    </row>
    <row r="32" spans="2:24" x14ac:dyDescent="0.2">
      <c r="B32" s="10" t="s">
        <v>115</v>
      </c>
      <c r="C32" s="10"/>
      <c r="D32" s="18">
        <v>126449.99999999999</v>
      </c>
      <c r="E32" s="18">
        <v>212193</v>
      </c>
      <c r="F32" s="18">
        <v>292340.933977145</v>
      </c>
      <c r="G32" s="18">
        <v>344268.08199999999</v>
      </c>
      <c r="H32" s="18">
        <v>488986</v>
      </c>
      <c r="I32" s="18">
        <v>523932</v>
      </c>
      <c r="J32" s="10"/>
      <c r="K32" s="45">
        <f>K27+K10-K14</f>
        <v>142421.91999999998</v>
      </c>
      <c r="L32" s="10"/>
      <c r="M32" s="45">
        <f>M27+M10-M14</f>
        <v>268815.53109758301</v>
      </c>
      <c r="O32" s="45">
        <v>430684.10945884697</v>
      </c>
      <c r="P32" s="41"/>
      <c r="Q32" s="18">
        <f>Q27+Q10-Q14</f>
        <v>630036</v>
      </c>
      <c r="S32" s="45">
        <f>S27-S11</f>
        <v>201822</v>
      </c>
      <c r="U32" s="45">
        <f>U27-U11</f>
        <v>410519.713277656</v>
      </c>
    </row>
    <row r="34" spans="4:19" x14ac:dyDescent="0.2">
      <c r="D34" s="14"/>
      <c r="E34" s="14"/>
      <c r="F34" s="14"/>
      <c r="G34" s="14"/>
      <c r="H34" s="14"/>
      <c r="I34" s="14"/>
    </row>
    <row r="35" spans="4:19" x14ac:dyDescent="0.2">
      <c r="O35" s="41"/>
      <c r="Q35" s="41"/>
    </row>
    <row r="36" spans="4:19" x14ac:dyDescent="0.2">
      <c r="Q36" s="41"/>
    </row>
    <row r="38" spans="4:19" x14ac:dyDescent="0.2">
      <c r="S38" s="41"/>
    </row>
    <row r="40" spans="4:19" x14ac:dyDescent="0.2">
      <c r="S40" s="6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CB0"/>
  </sheetPr>
  <dimension ref="B7:U56"/>
  <sheetViews>
    <sheetView zoomScaleNormal="100" workbookViewId="0"/>
  </sheetViews>
  <sheetFormatPr defaultRowHeight="12.75" x14ac:dyDescent="0.2"/>
  <cols>
    <col min="1" max="1" width="9.140625" style="6"/>
    <col min="2" max="2" width="62.28515625" style="6" bestFit="1" customWidth="1"/>
    <col min="3" max="3" width="2.28515625" style="6" customWidth="1"/>
    <col min="4" max="6" width="12.140625" style="6" customWidth="1"/>
    <col min="7" max="9" width="12.28515625" style="6" customWidth="1"/>
    <col min="10" max="10" width="2.28515625" style="6" customWidth="1"/>
    <col min="11" max="11" width="12.28515625" style="6" customWidth="1"/>
    <col min="12" max="12" width="2.28515625" style="6" customWidth="1"/>
    <col min="13" max="13" width="12.28515625" style="6" customWidth="1"/>
    <col min="14" max="14" width="2.28515625" style="6" customWidth="1"/>
    <col min="15" max="15" width="12.28515625" style="6" customWidth="1"/>
    <col min="16" max="16" width="2.28515625" style="6" customWidth="1"/>
    <col min="17" max="17" width="12.28515625" style="6" customWidth="1"/>
    <col min="18" max="18" width="2.28515625" style="6" customWidth="1"/>
    <col min="19" max="19" width="12.28515625" style="6" customWidth="1"/>
    <col min="20" max="20" width="2.28515625" style="6" customWidth="1"/>
    <col min="21" max="21" width="12.28515625" style="6" customWidth="1"/>
    <col min="22" max="16384" width="9.140625" style="6"/>
  </cols>
  <sheetData>
    <row r="7" spans="2:21" x14ac:dyDescent="0.2">
      <c r="B7" s="1" t="s">
        <v>46</v>
      </c>
      <c r="C7" s="2"/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2"/>
      <c r="K7" s="65" t="s">
        <v>146</v>
      </c>
      <c r="M7" s="65" t="s">
        <v>145</v>
      </c>
      <c r="O7" s="65" t="s">
        <v>147</v>
      </c>
      <c r="Q7" s="3" t="s">
        <v>53</v>
      </c>
      <c r="S7" s="65" t="s">
        <v>148</v>
      </c>
      <c r="U7" s="65" t="s">
        <v>149</v>
      </c>
    </row>
    <row r="8" spans="2:21" x14ac:dyDescent="0.2">
      <c r="B8" s="11" t="s">
        <v>54</v>
      </c>
      <c r="D8" s="8"/>
      <c r="E8" s="8"/>
      <c r="F8" s="8"/>
      <c r="G8" s="8"/>
      <c r="H8" s="8"/>
      <c r="I8" s="8"/>
      <c r="K8" s="8"/>
      <c r="M8" s="8"/>
      <c r="O8" s="8"/>
      <c r="Q8" s="8"/>
      <c r="S8" s="8"/>
      <c r="U8" s="8"/>
    </row>
    <row r="9" spans="2:21" x14ac:dyDescent="0.2">
      <c r="B9" s="5" t="s">
        <v>55</v>
      </c>
      <c r="D9" s="40">
        <v>20776</v>
      </c>
      <c r="E9" s="40">
        <v>36205</v>
      </c>
      <c r="F9" s="40">
        <v>42729</v>
      </c>
      <c r="G9" s="40">
        <v>35258</v>
      </c>
      <c r="H9" s="40">
        <v>70545</v>
      </c>
      <c r="I9" s="40">
        <v>140742</v>
      </c>
      <c r="J9" s="41"/>
      <c r="K9" s="40">
        <v>69043</v>
      </c>
      <c r="M9" s="40">
        <v>137816</v>
      </c>
      <c r="O9" s="40">
        <v>125142</v>
      </c>
      <c r="Q9" s="40">
        <v>267384</v>
      </c>
      <c r="S9" s="40">
        <v>148274</v>
      </c>
      <c r="U9" s="40">
        <v>120132</v>
      </c>
    </row>
    <row r="10" spans="2:21" x14ac:dyDescent="0.2">
      <c r="B10" s="5" t="s">
        <v>56</v>
      </c>
      <c r="D10" s="40">
        <v>10568</v>
      </c>
      <c r="E10" s="40">
        <v>12804</v>
      </c>
      <c r="F10" s="40">
        <v>12019</v>
      </c>
      <c r="G10" s="40">
        <v>9045</v>
      </c>
      <c r="H10" s="40">
        <v>10949</v>
      </c>
      <c r="I10" s="40">
        <v>8391</v>
      </c>
      <c r="J10" s="41"/>
      <c r="K10" s="40">
        <v>23676</v>
      </c>
      <c r="M10" s="40">
        <v>7924</v>
      </c>
      <c r="O10" s="40">
        <v>10464</v>
      </c>
      <c r="Q10" s="40">
        <v>13452</v>
      </c>
      <c r="S10" s="40">
        <v>13097</v>
      </c>
      <c r="U10" s="40">
        <v>18414</v>
      </c>
    </row>
    <row r="11" spans="2:21" x14ac:dyDescent="0.2">
      <c r="B11" s="5" t="s">
        <v>57</v>
      </c>
      <c r="D11" s="40">
        <v>264487</v>
      </c>
      <c r="E11" s="40">
        <v>721928</v>
      </c>
      <c r="F11" s="40">
        <v>880012</v>
      </c>
      <c r="G11" s="40">
        <v>1063841</v>
      </c>
      <c r="H11" s="40">
        <v>1380179</v>
      </c>
      <c r="I11" s="40">
        <v>1620579</v>
      </c>
      <c r="J11" s="41"/>
      <c r="K11" s="40">
        <v>1622484</v>
      </c>
      <c r="M11" s="40">
        <v>2240509</v>
      </c>
      <c r="O11" s="40">
        <v>2371950</v>
      </c>
      <c r="Q11" s="40">
        <v>2676202</v>
      </c>
      <c r="S11" s="40">
        <v>2763785</v>
      </c>
      <c r="U11" s="40">
        <v>2985715</v>
      </c>
    </row>
    <row r="12" spans="2:21" x14ac:dyDescent="0.2">
      <c r="B12" s="5" t="s">
        <v>58</v>
      </c>
      <c r="D12" s="40">
        <v>697</v>
      </c>
      <c r="E12" s="40">
        <v>3354</v>
      </c>
      <c r="F12" s="40">
        <v>5160</v>
      </c>
      <c r="G12" s="40">
        <v>17768</v>
      </c>
      <c r="H12" s="40">
        <v>16534</v>
      </c>
      <c r="I12" s="40">
        <v>26719</v>
      </c>
      <c r="J12" s="41"/>
      <c r="K12" s="40">
        <v>16808</v>
      </c>
      <c r="M12" s="40">
        <v>25345</v>
      </c>
      <c r="O12" s="40">
        <v>35531</v>
      </c>
      <c r="Q12" s="40">
        <v>28145</v>
      </c>
      <c r="S12" s="40">
        <v>36232</v>
      </c>
      <c r="U12" s="40">
        <v>45203</v>
      </c>
    </row>
    <row r="13" spans="2:21" x14ac:dyDescent="0.2">
      <c r="B13" s="5" t="s">
        <v>59</v>
      </c>
      <c r="D13" s="40">
        <v>458</v>
      </c>
      <c r="E13" s="40">
        <v>537</v>
      </c>
      <c r="F13" s="40">
        <v>879</v>
      </c>
      <c r="G13" s="40">
        <v>529</v>
      </c>
      <c r="H13" s="40">
        <v>524</v>
      </c>
      <c r="I13" s="40">
        <v>587</v>
      </c>
      <c r="J13" s="41"/>
      <c r="K13" s="40">
        <v>608</v>
      </c>
      <c r="M13" s="40">
        <v>601</v>
      </c>
      <c r="O13" s="40">
        <v>550</v>
      </c>
      <c r="Q13" s="40">
        <v>485</v>
      </c>
      <c r="S13" s="40">
        <v>323</v>
      </c>
      <c r="U13" s="40">
        <v>289</v>
      </c>
    </row>
    <row r="14" spans="2:21" x14ac:dyDescent="0.2">
      <c r="B14" s="5" t="s">
        <v>60</v>
      </c>
      <c r="D14" s="40">
        <v>9577</v>
      </c>
      <c r="E14" s="40">
        <v>14326</v>
      </c>
      <c r="F14" s="40">
        <v>17209</v>
      </c>
      <c r="G14" s="40">
        <v>20079</v>
      </c>
      <c r="H14" s="40">
        <v>20265</v>
      </c>
      <c r="I14" s="40">
        <v>19957</v>
      </c>
      <c r="J14" s="41"/>
      <c r="K14" s="40">
        <v>19058</v>
      </c>
      <c r="M14" s="40">
        <v>20925</v>
      </c>
      <c r="O14" s="40">
        <v>23232</v>
      </c>
      <c r="Q14" s="40">
        <v>27473</v>
      </c>
      <c r="S14" s="40">
        <v>25742</v>
      </c>
      <c r="U14" s="40">
        <v>27088</v>
      </c>
    </row>
    <row r="15" spans="2:21" x14ac:dyDescent="0.2">
      <c r="B15" s="5" t="s">
        <v>61</v>
      </c>
      <c r="D15" s="40">
        <v>4937</v>
      </c>
      <c r="E15" s="40">
        <v>6651</v>
      </c>
      <c r="F15" s="40">
        <v>7646</v>
      </c>
      <c r="G15" s="40">
        <v>10408</v>
      </c>
      <c r="H15" s="40">
        <v>11018</v>
      </c>
      <c r="I15" s="40">
        <v>11805</v>
      </c>
      <c r="J15" s="41"/>
      <c r="K15" s="40">
        <v>12858</v>
      </c>
      <c r="M15" s="40">
        <v>13246</v>
      </c>
      <c r="O15" s="40">
        <v>16292</v>
      </c>
      <c r="Q15" s="40">
        <v>14293</v>
      </c>
      <c r="S15" s="40">
        <v>14856</v>
      </c>
      <c r="U15" s="40">
        <v>15366</v>
      </c>
    </row>
    <row r="16" spans="2:21" x14ac:dyDescent="0.2">
      <c r="B16" s="5" t="s">
        <v>62</v>
      </c>
      <c r="D16" s="40">
        <v>1024</v>
      </c>
      <c r="E16" s="40">
        <v>1024</v>
      </c>
      <c r="F16" s="40">
        <v>1024</v>
      </c>
      <c r="G16" s="40">
        <v>1024</v>
      </c>
      <c r="H16" s="40">
        <v>1024</v>
      </c>
      <c r="I16" s="40">
        <v>1024</v>
      </c>
      <c r="J16" s="41"/>
      <c r="K16" s="40">
        <v>1024</v>
      </c>
      <c r="M16" s="40">
        <v>1024</v>
      </c>
      <c r="O16" s="40">
        <v>1024</v>
      </c>
      <c r="Q16" s="40">
        <v>62604</v>
      </c>
      <c r="S16" s="40">
        <v>62604</v>
      </c>
      <c r="U16" s="40">
        <v>62604</v>
      </c>
    </row>
    <row r="17" spans="2:21" x14ac:dyDescent="0.2">
      <c r="B17" s="5" t="s">
        <v>63</v>
      </c>
      <c r="D17" s="40">
        <v>3301</v>
      </c>
      <c r="E17" s="40">
        <v>1837</v>
      </c>
      <c r="F17" s="40">
        <v>1603</v>
      </c>
      <c r="G17" s="40">
        <v>2421</v>
      </c>
      <c r="H17" s="40">
        <v>3539</v>
      </c>
      <c r="I17" s="40">
        <v>2841</v>
      </c>
      <c r="J17" s="41"/>
      <c r="K17" s="40">
        <v>3774</v>
      </c>
      <c r="M17" s="40">
        <v>3067</v>
      </c>
      <c r="O17" s="40">
        <v>4808</v>
      </c>
      <c r="Q17" s="60">
        <v>0</v>
      </c>
      <c r="S17" s="40">
        <v>0</v>
      </c>
      <c r="U17" s="40">
        <v>0</v>
      </c>
    </row>
    <row r="18" spans="2:21" x14ac:dyDescent="0.2">
      <c r="B18" s="5" t="s">
        <v>64</v>
      </c>
      <c r="D18" s="40">
        <v>1728</v>
      </c>
      <c r="E18" s="40">
        <v>1800</v>
      </c>
      <c r="F18" s="40">
        <v>3149</v>
      </c>
      <c r="G18" s="40">
        <v>2452</v>
      </c>
      <c r="H18" s="40">
        <v>2070</v>
      </c>
      <c r="I18" s="40">
        <v>3469</v>
      </c>
      <c r="J18" s="41"/>
      <c r="K18" s="40">
        <v>3854</v>
      </c>
      <c r="M18" s="40">
        <v>3264</v>
      </c>
      <c r="O18" s="40">
        <v>5727</v>
      </c>
      <c r="Q18" s="40">
        <v>5658</v>
      </c>
      <c r="S18" s="40">
        <v>4778</v>
      </c>
      <c r="U18" s="40">
        <v>8244</v>
      </c>
    </row>
    <row r="19" spans="2:21" x14ac:dyDescent="0.2">
      <c r="B19" s="9" t="s">
        <v>65</v>
      </c>
      <c r="D19" s="42">
        <v>317553</v>
      </c>
      <c r="E19" s="42">
        <v>800466</v>
      </c>
      <c r="F19" s="42">
        <v>971430</v>
      </c>
      <c r="G19" s="42">
        <v>1162825</v>
      </c>
      <c r="H19" s="42">
        <v>1516647</v>
      </c>
      <c r="I19" s="42">
        <v>1836115</v>
      </c>
      <c r="J19" s="41"/>
      <c r="K19" s="42">
        <v>1773187</v>
      </c>
      <c r="M19" s="42">
        <v>2453721</v>
      </c>
      <c r="O19" s="42">
        <v>2594720</v>
      </c>
      <c r="Q19" s="42">
        <v>3095697</v>
      </c>
      <c r="S19" s="42">
        <v>3069691</v>
      </c>
      <c r="U19" s="42">
        <v>3283055</v>
      </c>
    </row>
    <row r="20" spans="2:21" x14ac:dyDescent="0.2">
      <c r="B20" s="11" t="s">
        <v>66</v>
      </c>
      <c r="D20" s="43"/>
      <c r="E20" s="43"/>
      <c r="F20" s="43"/>
      <c r="G20" s="43"/>
      <c r="H20" s="43"/>
      <c r="I20" s="43"/>
      <c r="J20" s="41"/>
      <c r="K20" s="43"/>
      <c r="M20" s="43"/>
      <c r="O20" s="43"/>
      <c r="Q20" s="43"/>
      <c r="S20" s="43"/>
      <c r="U20" s="43"/>
    </row>
    <row r="21" spans="2:21" x14ac:dyDescent="0.2">
      <c r="B21" s="19" t="s">
        <v>67</v>
      </c>
      <c r="D21" s="39"/>
      <c r="E21" s="39"/>
      <c r="F21" s="39"/>
      <c r="G21" s="39"/>
      <c r="H21" s="39"/>
      <c r="I21" s="39"/>
      <c r="J21" s="41"/>
      <c r="K21" s="39"/>
      <c r="M21" s="39"/>
      <c r="O21" s="39"/>
      <c r="Q21" s="39"/>
      <c r="S21" s="39"/>
      <c r="U21" s="39"/>
    </row>
    <row r="22" spans="2:21" x14ac:dyDescent="0.2">
      <c r="B22" s="12" t="s">
        <v>68</v>
      </c>
      <c r="D22" s="46" t="s">
        <v>1</v>
      </c>
      <c r="E22" s="46" t="s">
        <v>1</v>
      </c>
      <c r="F22" s="46" t="s">
        <v>1</v>
      </c>
      <c r="G22" s="39">
        <v>634</v>
      </c>
      <c r="H22" s="39">
        <v>2668</v>
      </c>
      <c r="I22" s="39">
        <v>589</v>
      </c>
      <c r="J22" s="41"/>
      <c r="K22" s="39">
        <v>117</v>
      </c>
      <c r="M22" s="39">
        <v>0</v>
      </c>
      <c r="O22" s="39">
        <v>0</v>
      </c>
      <c r="Q22" s="39">
        <v>0</v>
      </c>
      <c r="S22" s="39">
        <v>-5586</v>
      </c>
      <c r="U22" s="39">
        <v>0</v>
      </c>
    </row>
    <row r="23" spans="2:21" x14ac:dyDescent="0.2">
      <c r="B23" s="12" t="s">
        <v>69</v>
      </c>
      <c r="D23" s="39">
        <v>49180</v>
      </c>
      <c r="E23" s="39">
        <v>66947</v>
      </c>
      <c r="F23" s="39">
        <v>38508</v>
      </c>
      <c r="G23" s="39">
        <v>35572</v>
      </c>
      <c r="H23" s="39">
        <v>60613</v>
      </c>
      <c r="I23" s="39">
        <v>83555</v>
      </c>
      <c r="J23" s="44"/>
      <c r="K23" s="39">
        <v>41176</v>
      </c>
      <c r="M23" s="39">
        <v>213259</v>
      </c>
      <c r="O23" s="39">
        <v>99272</v>
      </c>
      <c r="Q23" s="39">
        <v>169248</v>
      </c>
      <c r="S23" s="39">
        <v>136705</v>
      </c>
      <c r="U23" s="39">
        <v>121562</v>
      </c>
    </row>
    <row r="24" spans="2:21" x14ac:dyDescent="0.2">
      <c r="B24" s="12" t="s">
        <v>70</v>
      </c>
      <c r="C24" s="10"/>
      <c r="D24" s="39">
        <v>14045</v>
      </c>
      <c r="E24" s="39">
        <v>17212</v>
      </c>
      <c r="F24" s="39">
        <v>18643</v>
      </c>
      <c r="G24" s="39">
        <v>23242</v>
      </c>
      <c r="H24" s="39">
        <v>27646</v>
      </c>
      <c r="I24" s="39">
        <v>29239</v>
      </c>
      <c r="J24" s="41"/>
      <c r="K24" s="39">
        <v>26037</v>
      </c>
      <c r="M24" s="39">
        <v>27342</v>
      </c>
      <c r="O24" s="39">
        <v>24536</v>
      </c>
      <c r="Q24" s="39">
        <v>34396</v>
      </c>
      <c r="S24" s="39">
        <v>37386</v>
      </c>
      <c r="U24" s="39">
        <v>30872</v>
      </c>
    </row>
    <row r="25" spans="2:21" x14ac:dyDescent="0.2">
      <c r="B25" s="12" t="s">
        <v>71</v>
      </c>
      <c r="C25" s="10"/>
      <c r="D25" s="39">
        <v>1715</v>
      </c>
      <c r="E25" s="39">
        <v>660</v>
      </c>
      <c r="F25" s="39" t="s">
        <v>1</v>
      </c>
      <c r="G25" s="39">
        <v>99</v>
      </c>
      <c r="H25" s="39">
        <v>1724</v>
      </c>
      <c r="I25" s="39">
        <v>3178</v>
      </c>
      <c r="J25" s="41"/>
      <c r="K25" s="46" t="s">
        <v>1</v>
      </c>
      <c r="M25" s="46">
        <v>0</v>
      </c>
      <c r="O25" s="46">
        <v>0</v>
      </c>
      <c r="Q25" s="46">
        <v>4079</v>
      </c>
      <c r="S25" s="46"/>
      <c r="U25" s="46">
        <v>0</v>
      </c>
    </row>
    <row r="26" spans="2:21" x14ac:dyDescent="0.2">
      <c r="B26" s="12" t="s">
        <v>72</v>
      </c>
      <c r="D26" s="39">
        <v>122140</v>
      </c>
      <c r="E26" s="39">
        <v>477000</v>
      </c>
      <c r="F26" s="39">
        <v>596383</v>
      </c>
      <c r="G26" s="39">
        <v>687459</v>
      </c>
      <c r="H26" s="39">
        <v>838649</v>
      </c>
      <c r="I26" s="39">
        <v>935011</v>
      </c>
      <c r="J26" s="44"/>
      <c r="K26" s="39">
        <v>851886</v>
      </c>
      <c r="M26" s="39">
        <v>1323938</v>
      </c>
      <c r="O26" s="39">
        <v>1510363</v>
      </c>
      <c r="Q26" s="39">
        <v>1646411</v>
      </c>
      <c r="S26" s="39">
        <v>1581367</v>
      </c>
      <c r="U26" s="39">
        <v>1745966</v>
      </c>
    </row>
    <row r="27" spans="2:21" x14ac:dyDescent="0.2">
      <c r="B27" s="12" t="s">
        <v>73</v>
      </c>
      <c r="C27" s="10"/>
      <c r="D27" s="39">
        <v>174</v>
      </c>
      <c r="E27" s="39">
        <v>264</v>
      </c>
      <c r="F27" s="39">
        <v>264</v>
      </c>
      <c r="G27" s="39">
        <v>264</v>
      </c>
      <c r="H27" s="39">
        <v>264</v>
      </c>
      <c r="I27" s="39">
        <v>264</v>
      </c>
      <c r="J27" s="41"/>
      <c r="K27" s="39">
        <v>264</v>
      </c>
      <c r="M27" s="39">
        <v>264</v>
      </c>
      <c r="O27" s="39">
        <v>264</v>
      </c>
      <c r="Q27" s="39">
        <v>4057</v>
      </c>
      <c r="S27" s="39">
        <v>3095</v>
      </c>
      <c r="U27" s="39">
        <v>3967</v>
      </c>
    </row>
    <row r="28" spans="2:21" x14ac:dyDescent="0.2">
      <c r="B28" s="15" t="s">
        <v>74</v>
      </c>
      <c r="D28" s="45">
        <v>187254</v>
      </c>
      <c r="E28" s="45">
        <v>562083</v>
      </c>
      <c r="F28" s="45">
        <v>653798</v>
      </c>
      <c r="G28" s="45">
        <v>747270</v>
      </c>
      <c r="H28" s="45">
        <v>931564</v>
      </c>
      <c r="I28" s="45">
        <v>1051836</v>
      </c>
      <c r="J28" s="41"/>
      <c r="K28" s="45">
        <v>919480</v>
      </c>
      <c r="M28" s="45">
        <v>1564803</v>
      </c>
      <c r="O28" s="45">
        <v>1634435</v>
      </c>
      <c r="Q28" s="45">
        <v>1858191</v>
      </c>
      <c r="S28" s="45">
        <f>SUM(S22:S27)</f>
        <v>1752967</v>
      </c>
      <c r="U28" s="45">
        <f>SUM(U22:U27)</f>
        <v>1902367</v>
      </c>
    </row>
    <row r="29" spans="2:21" x14ac:dyDescent="0.2">
      <c r="B29" s="19" t="s">
        <v>75</v>
      </c>
      <c r="D29" s="39"/>
      <c r="E29" s="39"/>
      <c r="F29" s="39"/>
      <c r="G29" s="39"/>
      <c r="H29" s="39"/>
      <c r="I29" s="39"/>
      <c r="J29" s="41"/>
      <c r="K29" s="39"/>
      <c r="M29" s="39"/>
      <c r="O29" s="39"/>
      <c r="Q29" s="39"/>
      <c r="S29" s="39"/>
      <c r="U29" s="39"/>
    </row>
    <row r="30" spans="2:21" x14ac:dyDescent="0.2">
      <c r="B30" s="12" t="s">
        <v>76</v>
      </c>
      <c r="D30" s="39">
        <v>15309</v>
      </c>
      <c r="E30" s="39">
        <v>16900</v>
      </c>
      <c r="F30" s="39">
        <v>16900</v>
      </c>
      <c r="G30" s="39">
        <v>16959</v>
      </c>
      <c r="H30" s="39">
        <v>17110</v>
      </c>
      <c r="I30" s="39">
        <v>17398</v>
      </c>
      <c r="J30" s="41"/>
      <c r="K30" s="39">
        <v>17515</v>
      </c>
      <c r="M30" s="39">
        <v>17744</v>
      </c>
      <c r="O30" s="39">
        <v>17744</v>
      </c>
      <c r="Q30" s="39">
        <v>18744</v>
      </c>
      <c r="S30" s="39">
        <v>18744</v>
      </c>
      <c r="U30" s="39">
        <v>18744</v>
      </c>
    </row>
    <row r="31" spans="2:21" x14ac:dyDescent="0.2">
      <c r="B31" s="12" t="s">
        <v>77</v>
      </c>
      <c r="D31" s="39">
        <v>5308</v>
      </c>
      <c r="E31" s="39">
        <v>45107</v>
      </c>
      <c r="F31" s="39">
        <v>45107</v>
      </c>
      <c r="G31" s="39">
        <v>47381</v>
      </c>
      <c r="H31" s="39">
        <v>53249</v>
      </c>
      <c r="I31" s="39">
        <v>64382</v>
      </c>
      <c r="J31" s="41"/>
      <c r="K31" s="39">
        <v>68925</v>
      </c>
      <c r="M31" s="39">
        <v>77766</v>
      </c>
      <c r="O31" s="39">
        <v>77766</v>
      </c>
      <c r="Q31" s="39">
        <v>288326</v>
      </c>
      <c r="S31" s="39">
        <v>288326</v>
      </c>
      <c r="U31" s="39">
        <v>288326</v>
      </c>
    </row>
    <row r="32" spans="2:21" x14ac:dyDescent="0.2">
      <c r="B32" s="12" t="s">
        <v>78</v>
      </c>
      <c r="D32" s="46" t="s">
        <v>1</v>
      </c>
      <c r="E32" s="46" t="s">
        <v>1</v>
      </c>
      <c r="F32" s="39"/>
      <c r="G32" s="39">
        <v>-634</v>
      </c>
      <c r="H32" s="46" t="s">
        <v>1</v>
      </c>
      <c r="I32" s="46" t="s">
        <v>1</v>
      </c>
      <c r="J32" s="41"/>
      <c r="K32" s="46" t="s">
        <v>1</v>
      </c>
      <c r="M32" s="46" t="s">
        <v>1</v>
      </c>
      <c r="O32" s="46">
        <v>0</v>
      </c>
      <c r="Q32" s="46">
        <v>0</v>
      </c>
      <c r="S32" s="46">
        <v>5586</v>
      </c>
      <c r="U32" s="46">
        <v>4162</v>
      </c>
    </row>
    <row r="33" spans="2:21" x14ac:dyDescent="0.2">
      <c r="B33" s="12" t="s">
        <v>79</v>
      </c>
      <c r="D33" s="46">
        <v>385</v>
      </c>
      <c r="E33" s="46">
        <v>330</v>
      </c>
      <c r="F33" s="46">
        <v>-3774</v>
      </c>
      <c r="G33" s="39">
        <v>-7726</v>
      </c>
      <c r="H33" s="39">
        <v>-3859</v>
      </c>
      <c r="I33" s="39">
        <v>-7674</v>
      </c>
      <c r="J33" s="41"/>
      <c r="K33" s="39">
        <v>-5725</v>
      </c>
      <c r="M33" s="39">
        <v>3553</v>
      </c>
      <c r="O33" s="39">
        <v>-1426</v>
      </c>
      <c r="Q33" s="39">
        <v>-592</v>
      </c>
      <c r="S33" s="39">
        <v>-44455</v>
      </c>
      <c r="U33" s="39">
        <v>-45074</v>
      </c>
    </row>
    <row r="34" spans="2:21" x14ac:dyDescent="0.2">
      <c r="B34" s="12" t="s">
        <v>80</v>
      </c>
      <c r="D34" s="39">
        <v>2967</v>
      </c>
      <c r="E34" s="39">
        <v>43365</v>
      </c>
      <c r="F34" s="39">
        <v>45711</v>
      </c>
      <c r="G34" s="39">
        <v>48289</v>
      </c>
      <c r="H34" s="39">
        <v>55624</v>
      </c>
      <c r="I34" s="39">
        <v>68956</v>
      </c>
      <c r="J34" s="41"/>
      <c r="K34" s="39">
        <v>70883</v>
      </c>
      <c r="M34" s="39">
        <v>72818</v>
      </c>
      <c r="O34" s="39">
        <v>74766</v>
      </c>
      <c r="Q34" s="39">
        <v>76658</v>
      </c>
      <c r="S34" s="39">
        <v>78660</v>
      </c>
      <c r="U34" s="39">
        <v>80683</v>
      </c>
    </row>
    <row r="35" spans="2:21" x14ac:dyDescent="0.2">
      <c r="B35" s="12" t="s">
        <v>81</v>
      </c>
      <c r="D35" s="39">
        <v>106288</v>
      </c>
      <c r="E35" s="39">
        <v>132493</v>
      </c>
      <c r="F35" s="39">
        <v>213532</v>
      </c>
      <c r="G35" s="39">
        <v>311157</v>
      </c>
      <c r="H35" s="39">
        <v>462893</v>
      </c>
      <c r="I35" s="39">
        <v>641182</v>
      </c>
      <c r="J35" s="44"/>
      <c r="K35" s="39">
        <v>702092</v>
      </c>
      <c r="M35" s="39">
        <v>717039.73504516738</v>
      </c>
      <c r="O35" s="39">
        <v>791448.73582106887</v>
      </c>
      <c r="Q35" s="39">
        <v>854354</v>
      </c>
      <c r="S35" s="39">
        <v>969816</v>
      </c>
      <c r="U35" s="39">
        <v>1033771</v>
      </c>
    </row>
    <row r="36" spans="2:21" x14ac:dyDescent="0.2">
      <c r="B36" s="15" t="s">
        <v>82</v>
      </c>
      <c r="C36" s="10"/>
      <c r="D36" s="45">
        <v>130257</v>
      </c>
      <c r="E36" s="45">
        <v>238195</v>
      </c>
      <c r="F36" s="45">
        <v>317476</v>
      </c>
      <c r="G36" s="45">
        <v>415426</v>
      </c>
      <c r="H36" s="45">
        <v>585017</v>
      </c>
      <c r="I36" s="45">
        <v>784244</v>
      </c>
      <c r="J36" s="44"/>
      <c r="K36" s="45">
        <v>853690</v>
      </c>
      <c r="M36" s="45">
        <v>888920.73504516738</v>
      </c>
      <c r="O36" s="45">
        <v>960298.73582106887</v>
      </c>
      <c r="Q36" s="45">
        <v>1237490</v>
      </c>
      <c r="S36" s="45">
        <f>SUM(S30:S35)</f>
        <v>1316677</v>
      </c>
      <c r="U36" s="45">
        <f>SUM(U30:U35)</f>
        <v>1380612</v>
      </c>
    </row>
    <row r="37" spans="2:21" x14ac:dyDescent="0.2">
      <c r="B37" s="15" t="s">
        <v>83</v>
      </c>
      <c r="C37" s="10"/>
      <c r="D37" s="45">
        <v>42</v>
      </c>
      <c r="E37" s="45">
        <v>188</v>
      </c>
      <c r="F37" s="45">
        <v>156</v>
      </c>
      <c r="G37" s="45">
        <v>129</v>
      </c>
      <c r="H37" s="45">
        <v>66</v>
      </c>
      <c r="I37" s="45">
        <v>34</v>
      </c>
      <c r="J37" s="41"/>
      <c r="K37" s="45">
        <v>17</v>
      </c>
      <c r="M37" s="45">
        <v>-3</v>
      </c>
      <c r="O37" s="45">
        <v>-14</v>
      </c>
      <c r="Q37" s="45">
        <v>14</v>
      </c>
      <c r="S37" s="45">
        <v>45</v>
      </c>
      <c r="U37" s="45">
        <v>76</v>
      </c>
    </row>
    <row r="38" spans="2:21" x14ac:dyDescent="0.2">
      <c r="B38" s="15" t="s">
        <v>84</v>
      </c>
      <c r="D38" s="45">
        <v>130299</v>
      </c>
      <c r="E38" s="45">
        <v>238383</v>
      </c>
      <c r="F38" s="45">
        <v>317632</v>
      </c>
      <c r="G38" s="45">
        <v>415555</v>
      </c>
      <c r="H38" s="45">
        <v>585083</v>
      </c>
      <c r="I38" s="45">
        <v>784278</v>
      </c>
      <c r="J38" s="41"/>
      <c r="K38" s="45">
        <v>853707</v>
      </c>
      <c r="M38" s="45">
        <v>888917.73504516738</v>
      </c>
      <c r="O38" s="45">
        <v>960284.73582106887</v>
      </c>
      <c r="Q38" s="45">
        <v>1237504</v>
      </c>
      <c r="S38" s="45">
        <f>S36+S37</f>
        <v>1316722</v>
      </c>
      <c r="U38" s="45">
        <f>U36+U37</f>
        <v>1380688</v>
      </c>
    </row>
    <row r="39" spans="2:21" x14ac:dyDescent="0.2">
      <c r="B39" s="15" t="s">
        <v>85</v>
      </c>
      <c r="D39" s="45">
        <v>317553</v>
      </c>
      <c r="E39" s="45">
        <v>800466</v>
      </c>
      <c r="F39" s="45">
        <v>971430</v>
      </c>
      <c r="G39" s="45">
        <v>1162825</v>
      </c>
      <c r="H39" s="45">
        <v>1516647</v>
      </c>
      <c r="I39" s="45">
        <v>1836115</v>
      </c>
      <c r="J39" s="41"/>
      <c r="K39" s="45">
        <v>1773187</v>
      </c>
      <c r="M39" s="45">
        <v>2453720.7350451676</v>
      </c>
      <c r="O39" s="45">
        <v>2594719.7358210688</v>
      </c>
      <c r="Q39" s="45">
        <v>3095697</v>
      </c>
      <c r="S39" s="45">
        <v>3069691</v>
      </c>
      <c r="U39" s="45">
        <v>3283055</v>
      </c>
    </row>
    <row r="40" spans="2:21" x14ac:dyDescent="0.2">
      <c r="M40" s="14"/>
    </row>
    <row r="41" spans="2:21" x14ac:dyDescent="0.2">
      <c r="M41" s="14"/>
    </row>
    <row r="42" spans="2:21" x14ac:dyDescent="0.2">
      <c r="M42" s="14"/>
    </row>
    <row r="43" spans="2:21" x14ac:dyDescent="0.2">
      <c r="B43" s="2"/>
      <c r="C43" s="2"/>
      <c r="D43" s="2"/>
      <c r="E43" s="2"/>
      <c r="F43" s="2"/>
      <c r="M43" s="14"/>
    </row>
    <row r="44" spans="2:21" x14ac:dyDescent="0.2">
      <c r="B44" s="2"/>
      <c r="C44" s="2"/>
      <c r="D44" s="2"/>
      <c r="E44" s="2"/>
      <c r="F44" s="2"/>
      <c r="M44" s="14"/>
    </row>
    <row r="45" spans="2:21" x14ac:dyDescent="0.2">
      <c r="B45" s="2"/>
      <c r="C45" s="2"/>
      <c r="D45" s="2"/>
      <c r="E45" s="2"/>
      <c r="F45" s="2"/>
      <c r="M45" s="14"/>
    </row>
    <row r="46" spans="2:21" x14ac:dyDescent="0.2">
      <c r="B46" s="2"/>
      <c r="C46" s="2"/>
      <c r="D46" s="2"/>
      <c r="E46" s="2"/>
      <c r="F46" s="2"/>
      <c r="M46" s="14"/>
    </row>
    <row r="47" spans="2:21" x14ac:dyDescent="0.2">
      <c r="B47" s="2"/>
      <c r="C47" s="2"/>
      <c r="D47" s="2"/>
      <c r="E47" s="2"/>
      <c r="F47" s="2"/>
      <c r="G47" s="10"/>
      <c r="H47" s="10"/>
      <c r="I47" s="10"/>
      <c r="J47" s="10"/>
      <c r="K47" s="10"/>
    </row>
    <row r="48" spans="2:21" x14ac:dyDescent="0.2">
      <c r="B48" s="2"/>
      <c r="C48" s="2"/>
      <c r="D48" s="2"/>
      <c r="E48" s="2"/>
      <c r="F48" s="2"/>
      <c r="M48" s="14"/>
    </row>
    <row r="49" spans="2:13" x14ac:dyDescent="0.2">
      <c r="B49" s="2"/>
      <c r="C49" s="2"/>
      <c r="D49" s="2"/>
      <c r="E49" s="2"/>
      <c r="F49" s="2"/>
      <c r="M49" s="14"/>
    </row>
    <row r="50" spans="2:13" x14ac:dyDescent="0.2">
      <c r="B50" s="2"/>
      <c r="C50" s="2"/>
      <c r="D50" s="2"/>
      <c r="E50" s="47"/>
      <c r="F50" s="47"/>
      <c r="M50" s="14"/>
    </row>
    <row r="51" spans="2:13" x14ac:dyDescent="0.2">
      <c r="B51" s="2"/>
      <c r="C51" s="2"/>
      <c r="D51" s="2"/>
      <c r="E51" s="2"/>
      <c r="F51" s="2"/>
      <c r="M51" s="14"/>
    </row>
    <row r="52" spans="2:13" x14ac:dyDescent="0.2">
      <c r="B52" s="2"/>
      <c r="C52" s="2"/>
      <c r="D52" s="2"/>
      <c r="E52" s="2"/>
      <c r="F52" s="2"/>
      <c r="M52" s="14"/>
    </row>
    <row r="53" spans="2:13" x14ac:dyDescent="0.2">
      <c r="B53" s="2"/>
      <c r="C53" s="2"/>
      <c r="D53" s="2"/>
      <c r="E53" s="2"/>
      <c r="F53" s="2"/>
      <c r="M53" s="14"/>
    </row>
    <row r="54" spans="2:13" x14ac:dyDescent="0.2">
      <c r="B54" s="2"/>
      <c r="C54" s="2"/>
      <c r="D54" s="2"/>
      <c r="E54" s="2"/>
      <c r="F54" s="2"/>
      <c r="M54" s="14"/>
    </row>
    <row r="55" spans="2:13" x14ac:dyDescent="0.2">
      <c r="B55" s="2"/>
      <c r="C55" s="2"/>
      <c r="D55" s="2"/>
      <c r="E55" s="2"/>
      <c r="F55" s="2"/>
      <c r="M55" s="14"/>
    </row>
    <row r="56" spans="2:13" x14ac:dyDescent="0.2">
      <c r="B56" s="2"/>
      <c r="C56" s="2"/>
      <c r="D56" s="2"/>
      <c r="E56" s="2"/>
      <c r="F56" s="2"/>
      <c r="M56" s="1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CB0"/>
  </sheetPr>
  <dimension ref="B6:U46"/>
  <sheetViews>
    <sheetView zoomScaleNormal="100" workbookViewId="0"/>
  </sheetViews>
  <sheetFormatPr defaultRowHeight="12.75" x14ac:dyDescent="0.2"/>
  <cols>
    <col min="1" max="1" width="9.140625" style="6"/>
    <col min="2" max="2" width="38" style="6" bestFit="1" customWidth="1"/>
    <col min="3" max="3" width="2.28515625" style="6" customWidth="1"/>
    <col min="4" max="5" width="12.42578125" style="6" customWidth="1"/>
    <col min="6" max="9" width="12.28515625" style="6" customWidth="1"/>
    <col min="10" max="10" width="2.28515625" style="6" customWidth="1"/>
    <col min="11" max="11" width="12.28515625" style="6" customWidth="1"/>
    <col min="12" max="12" width="2.28515625" style="6" customWidth="1"/>
    <col min="13" max="13" width="12.28515625" style="6" customWidth="1"/>
    <col min="14" max="14" width="2.28515625" style="6" customWidth="1"/>
    <col min="15" max="15" width="12.28515625" style="6" customWidth="1"/>
    <col min="16" max="16" width="2.28515625" style="6" customWidth="1"/>
    <col min="17" max="17" width="12.28515625" style="6" customWidth="1"/>
    <col min="18" max="18" width="2.42578125" style="6" customWidth="1"/>
    <col min="19" max="19" width="12.28515625" style="6" customWidth="1"/>
    <col min="20" max="20" width="2.28515625" style="6" customWidth="1"/>
    <col min="21" max="21" width="12.28515625" style="6" customWidth="1"/>
    <col min="22" max="16384" width="9.140625" style="6"/>
  </cols>
  <sheetData>
    <row r="6" spans="2:21" x14ac:dyDescent="0.2">
      <c r="C6" s="25"/>
    </row>
    <row r="7" spans="2:21" x14ac:dyDescent="0.2">
      <c r="B7" s="29" t="s">
        <v>2</v>
      </c>
      <c r="C7" s="26"/>
      <c r="D7" s="27">
        <v>2010</v>
      </c>
      <c r="E7" s="27">
        <v>2011</v>
      </c>
      <c r="F7" s="27">
        <v>2012</v>
      </c>
      <c r="G7" s="27">
        <v>2013</v>
      </c>
      <c r="H7" s="27">
        <v>2014</v>
      </c>
      <c r="I7" s="27">
        <v>2015</v>
      </c>
      <c r="J7" s="23"/>
      <c r="K7" s="64" t="s">
        <v>3</v>
      </c>
      <c r="L7" s="23"/>
      <c r="M7" s="64" t="s">
        <v>4</v>
      </c>
      <c r="O7" s="64" t="s">
        <v>5</v>
      </c>
      <c r="Q7" s="27">
        <v>2016</v>
      </c>
      <c r="S7" s="64" t="s">
        <v>143</v>
      </c>
      <c r="U7" s="64" t="s">
        <v>150</v>
      </c>
    </row>
    <row r="8" spans="2:21" x14ac:dyDescent="0.2">
      <c r="B8" s="28" t="s">
        <v>86</v>
      </c>
      <c r="C8" s="24"/>
      <c r="D8" s="48">
        <v>164281</v>
      </c>
      <c r="E8" s="48">
        <v>274031</v>
      </c>
      <c r="F8" s="48">
        <v>342992</v>
      </c>
      <c r="G8" s="48">
        <v>405611</v>
      </c>
      <c r="H8" s="48">
        <v>487920</v>
      </c>
      <c r="I8" s="48">
        <v>613823</v>
      </c>
      <c r="J8" s="49"/>
      <c r="K8" s="50">
        <v>160675</v>
      </c>
      <c r="L8" s="49"/>
      <c r="M8" s="50">
        <v>341076.30233122944</v>
      </c>
      <c r="O8" s="50">
        <v>542261.73582106887</v>
      </c>
      <c r="Q8" s="50">
        <v>792171</v>
      </c>
      <c r="S8" s="50">
        <v>264128</v>
      </c>
      <c r="U8" s="50">
        <v>547469.13397823484</v>
      </c>
    </row>
    <row r="9" spans="2:21" x14ac:dyDescent="0.2">
      <c r="B9" s="26" t="s">
        <v>87</v>
      </c>
      <c r="C9" s="25"/>
      <c r="D9" s="51">
        <v>870</v>
      </c>
      <c r="E9" s="51">
        <v>1367</v>
      </c>
      <c r="F9" s="51">
        <v>2516</v>
      </c>
      <c r="G9" s="51">
        <v>3482</v>
      </c>
      <c r="H9" s="51">
        <v>1869</v>
      </c>
      <c r="I9" s="51">
        <v>2589</v>
      </c>
      <c r="J9" s="52"/>
      <c r="K9" s="53">
        <v>654</v>
      </c>
      <c r="L9" s="52"/>
      <c r="M9" s="53">
        <v>1660</v>
      </c>
      <c r="O9" s="53">
        <v>1782</v>
      </c>
      <c r="Q9" s="53">
        <v>8773</v>
      </c>
      <c r="S9" s="53">
        <v>1322</v>
      </c>
      <c r="U9" s="53">
        <v>2587</v>
      </c>
    </row>
    <row r="10" spans="2:21" x14ac:dyDescent="0.2">
      <c r="B10" s="26" t="s">
        <v>88</v>
      </c>
      <c r="C10" s="25"/>
      <c r="D10" s="51">
        <v>-56723</v>
      </c>
      <c r="E10" s="51">
        <v>-70519</v>
      </c>
      <c r="F10" s="51">
        <v>-87813</v>
      </c>
      <c r="G10" s="51">
        <v>-116452</v>
      </c>
      <c r="H10" s="51">
        <v>-137246</v>
      </c>
      <c r="I10" s="51">
        <v>-169432</v>
      </c>
      <c r="J10" s="52"/>
      <c r="K10" s="51">
        <v>-42083</v>
      </c>
      <c r="L10" s="52"/>
      <c r="M10" s="51">
        <v>-86827</v>
      </c>
      <c r="O10" s="51">
        <v>-132639</v>
      </c>
      <c r="Q10" s="51">
        <v>-190778</v>
      </c>
      <c r="S10" s="51">
        <v>-54870</v>
      </c>
      <c r="U10" s="51">
        <v>-118001</v>
      </c>
    </row>
    <row r="11" spans="2:21" x14ac:dyDescent="0.2">
      <c r="B11" s="26" t="s">
        <v>89</v>
      </c>
      <c r="C11" s="25"/>
      <c r="D11" s="51">
        <v>-3937</v>
      </c>
      <c r="E11" s="51">
        <v>-5427</v>
      </c>
      <c r="F11" s="51">
        <v>-7335</v>
      </c>
      <c r="G11" s="51">
        <v>-9329</v>
      </c>
      <c r="H11" s="51">
        <v>-11358</v>
      </c>
      <c r="I11" s="51">
        <v>-10540</v>
      </c>
      <c r="J11" s="52"/>
      <c r="K11" s="51">
        <v>-3243</v>
      </c>
      <c r="L11" s="52"/>
      <c r="M11" s="51">
        <v>-6099</v>
      </c>
      <c r="O11" s="51">
        <v>-9821</v>
      </c>
      <c r="Q11" s="51">
        <v>-13538</v>
      </c>
      <c r="S11" s="51">
        <v>-3991</v>
      </c>
      <c r="U11" s="51">
        <v>-8166</v>
      </c>
    </row>
    <row r="12" spans="2:21" x14ac:dyDescent="0.2">
      <c r="B12" s="26" t="s">
        <v>90</v>
      </c>
      <c r="C12" s="25"/>
      <c r="D12" s="51">
        <v>-31226</v>
      </c>
      <c r="E12" s="51">
        <v>-46838</v>
      </c>
      <c r="F12" s="51">
        <v>-46263</v>
      </c>
      <c r="G12" s="51">
        <v>-48437</v>
      </c>
      <c r="H12" s="51">
        <v>-41302</v>
      </c>
      <c r="I12" s="51">
        <v>-48344</v>
      </c>
      <c r="J12" s="52"/>
      <c r="K12" s="51">
        <v>-15486</v>
      </c>
      <c r="L12" s="52"/>
      <c r="M12" s="51">
        <v>-32835</v>
      </c>
      <c r="O12" s="51">
        <v>-53041</v>
      </c>
      <c r="Q12" s="51">
        <v>-79415</v>
      </c>
      <c r="S12" s="51">
        <v>-26152</v>
      </c>
      <c r="U12" s="51">
        <v>-60623</v>
      </c>
    </row>
    <row r="13" spans="2:21" x14ac:dyDescent="0.2">
      <c r="B13" s="26" t="s">
        <v>91</v>
      </c>
      <c r="C13" s="25"/>
      <c r="D13" s="51">
        <v>-30629</v>
      </c>
      <c r="E13" s="51">
        <v>-56619</v>
      </c>
      <c r="F13" s="51">
        <v>-67424</v>
      </c>
      <c r="G13" s="51">
        <v>-81930</v>
      </c>
      <c r="H13" s="51">
        <v>-91722</v>
      </c>
      <c r="I13" s="51">
        <v>-134128</v>
      </c>
      <c r="J13" s="52"/>
      <c r="K13" s="51">
        <v>-30272</v>
      </c>
      <c r="L13" s="52"/>
      <c r="M13" s="51">
        <v>-85315</v>
      </c>
      <c r="O13" s="51">
        <v>-126050</v>
      </c>
      <c r="Q13" s="51">
        <v>-159417</v>
      </c>
      <c r="S13" s="51">
        <v>-49313</v>
      </c>
      <c r="U13" s="51">
        <v>-103086</v>
      </c>
    </row>
    <row r="14" spans="2:21" x14ac:dyDescent="0.2">
      <c r="B14" s="28" t="s">
        <v>92</v>
      </c>
      <c r="C14" s="24"/>
      <c r="D14" s="48">
        <f t="shared" ref="D14:F14" si="0">SUM(D8:D13)</f>
        <v>42636</v>
      </c>
      <c r="E14" s="48">
        <f t="shared" si="0"/>
        <v>95995</v>
      </c>
      <c r="F14" s="48">
        <f t="shared" si="0"/>
        <v>136673</v>
      </c>
      <c r="G14" s="48">
        <f>SUM(G8:G13)</f>
        <v>152945</v>
      </c>
      <c r="H14" s="48">
        <v>208161</v>
      </c>
      <c r="I14" s="48">
        <v>251379</v>
      </c>
      <c r="J14" s="49"/>
      <c r="K14" s="48">
        <f>SUM(K8:K13)</f>
        <v>70245</v>
      </c>
      <c r="L14" s="49"/>
      <c r="M14" s="48">
        <v>131660.30233122944</v>
      </c>
      <c r="O14" s="48">
        <v>222492.73582106887</v>
      </c>
      <c r="Q14" s="48">
        <v>394023</v>
      </c>
      <c r="S14" s="48">
        <f>SUM(S8:S13)</f>
        <v>131124</v>
      </c>
      <c r="U14" s="48">
        <v>260180.13397823484</v>
      </c>
    </row>
    <row r="15" spans="2:21" x14ac:dyDescent="0.2">
      <c r="B15" s="26" t="s">
        <v>93</v>
      </c>
      <c r="C15" s="25"/>
      <c r="D15" s="51">
        <v>2200</v>
      </c>
      <c r="E15" s="51">
        <v>2934</v>
      </c>
      <c r="F15" s="51">
        <v>1232</v>
      </c>
      <c r="G15" s="51">
        <v>428</v>
      </c>
      <c r="H15" s="51">
        <v>1392</v>
      </c>
      <c r="I15" s="51">
        <v>2792</v>
      </c>
      <c r="J15" s="52"/>
      <c r="K15" s="51">
        <v>2090</v>
      </c>
      <c r="L15" s="52"/>
      <c r="M15" s="51">
        <v>6160</v>
      </c>
      <c r="O15" s="51">
        <v>6196</v>
      </c>
      <c r="Q15" s="51">
        <v>363</v>
      </c>
      <c r="S15" s="51">
        <v>5348</v>
      </c>
      <c r="U15" s="51">
        <v>966</v>
      </c>
    </row>
    <row r="16" spans="2:21" x14ac:dyDescent="0.2">
      <c r="B16" s="26" t="s">
        <v>94</v>
      </c>
      <c r="C16" s="25"/>
      <c r="D16" s="51">
        <v>-9231</v>
      </c>
      <c r="E16" s="51">
        <v>-30383</v>
      </c>
      <c r="F16" s="51">
        <v>-52811</v>
      </c>
      <c r="G16" s="51">
        <v>-54886</v>
      </c>
      <c r="H16" s="51">
        <v>-56715</v>
      </c>
      <c r="I16" s="51">
        <v>-44394</v>
      </c>
      <c r="J16" s="52"/>
      <c r="K16" s="51">
        <v>-12246</v>
      </c>
      <c r="L16" s="52"/>
      <c r="M16" s="51">
        <v>-26207</v>
      </c>
      <c r="O16" s="51">
        <v>-44171</v>
      </c>
      <c r="Q16" s="51">
        <v>-63038</v>
      </c>
      <c r="S16" s="51">
        <v>-19546</v>
      </c>
      <c r="U16" s="51">
        <v>-38704</v>
      </c>
    </row>
    <row r="17" spans="2:21" x14ac:dyDescent="0.2">
      <c r="B17" s="28" t="s">
        <v>10</v>
      </c>
      <c r="C17" s="24"/>
      <c r="D17" s="48">
        <f t="shared" ref="D17:F17" si="1">D15+D16</f>
        <v>-7031</v>
      </c>
      <c r="E17" s="48">
        <f t="shared" si="1"/>
        <v>-27449</v>
      </c>
      <c r="F17" s="48">
        <f t="shared" si="1"/>
        <v>-51579</v>
      </c>
      <c r="G17" s="48">
        <f>G15+G16</f>
        <v>-54458</v>
      </c>
      <c r="H17" s="48">
        <f>H15+H16</f>
        <v>-55323</v>
      </c>
      <c r="I17" s="48">
        <v>-41602</v>
      </c>
      <c r="J17" s="49"/>
      <c r="K17" s="48">
        <f>K15+K16</f>
        <v>-10156</v>
      </c>
      <c r="L17" s="49"/>
      <c r="M17" s="48">
        <v>-20047</v>
      </c>
      <c r="O17" s="48">
        <v>-37975</v>
      </c>
      <c r="Q17" s="48">
        <v>-62038</v>
      </c>
      <c r="S17" s="48">
        <f>SUM(S15:S16)</f>
        <v>-14198</v>
      </c>
      <c r="U17" s="48">
        <v>-37738</v>
      </c>
    </row>
    <row r="18" spans="2:21" x14ac:dyDescent="0.2">
      <c r="B18" s="28" t="s">
        <v>95</v>
      </c>
      <c r="C18" s="24"/>
      <c r="D18" s="48">
        <f t="shared" ref="D18:F18" si="2">D14+D17</f>
        <v>35605</v>
      </c>
      <c r="E18" s="48">
        <f t="shared" si="2"/>
        <v>68546</v>
      </c>
      <c r="F18" s="48">
        <f t="shared" si="2"/>
        <v>85094</v>
      </c>
      <c r="G18" s="48">
        <f>G14+G17</f>
        <v>98487</v>
      </c>
      <c r="H18" s="48">
        <f>H14+H17</f>
        <v>152838</v>
      </c>
      <c r="I18" s="48">
        <v>209777</v>
      </c>
      <c r="J18" s="49"/>
      <c r="K18" s="48">
        <f>K14+K17</f>
        <v>60089</v>
      </c>
      <c r="L18" s="49"/>
      <c r="M18" s="48">
        <v>111613.30233122944</v>
      </c>
      <c r="O18" s="48">
        <v>184517.73582106887</v>
      </c>
      <c r="Q18" s="48">
        <v>286348</v>
      </c>
      <c r="S18" s="48">
        <f>S14+S17</f>
        <v>116926</v>
      </c>
      <c r="U18" s="48">
        <v>222442.13397823484</v>
      </c>
    </row>
    <row r="19" spans="2:21" x14ac:dyDescent="0.2">
      <c r="B19" s="26" t="s">
        <v>13</v>
      </c>
      <c r="C19" s="25"/>
      <c r="D19" s="51">
        <v>514</v>
      </c>
      <c r="E19" s="51">
        <v>-2154</v>
      </c>
      <c r="F19" s="51">
        <v>-3900</v>
      </c>
      <c r="G19" s="51">
        <v>-733</v>
      </c>
      <c r="H19" s="51">
        <v>-1036</v>
      </c>
      <c r="I19" s="51">
        <v>-5516</v>
      </c>
      <c r="J19" s="52"/>
      <c r="K19" s="51">
        <v>-804</v>
      </c>
      <c r="L19" s="52"/>
      <c r="M19" s="51">
        <v>-271</v>
      </c>
      <c r="O19" s="51">
        <v>-1224</v>
      </c>
      <c r="Q19" s="51">
        <v>-37671</v>
      </c>
      <c r="S19" s="51">
        <v>-1433</v>
      </c>
      <c r="U19" s="51">
        <v>-5462</v>
      </c>
    </row>
    <row r="20" spans="2:21" x14ac:dyDescent="0.2">
      <c r="B20" s="28" t="s">
        <v>96</v>
      </c>
      <c r="C20" s="24"/>
      <c r="D20" s="48">
        <f t="shared" ref="D20:F20" si="3">D18+D19</f>
        <v>36119</v>
      </c>
      <c r="E20" s="48">
        <f t="shared" si="3"/>
        <v>66392</v>
      </c>
      <c r="F20" s="48">
        <f t="shared" si="3"/>
        <v>81194</v>
      </c>
      <c r="G20" s="48">
        <f>G18+G19</f>
        <v>97754</v>
      </c>
      <c r="H20" s="48">
        <f>H18+H19</f>
        <v>151802</v>
      </c>
      <c r="I20" s="48">
        <v>204261</v>
      </c>
      <c r="J20" s="49"/>
      <c r="K20" s="48">
        <f>K18-K19</f>
        <v>60893</v>
      </c>
      <c r="L20" s="49"/>
      <c r="M20" s="48">
        <v>111342.30233122944</v>
      </c>
      <c r="O20" s="48">
        <v>185741.73582106887</v>
      </c>
      <c r="Q20" s="48">
        <v>248677</v>
      </c>
      <c r="S20" s="48">
        <f>SUM(S18:S19)</f>
        <v>115493</v>
      </c>
      <c r="U20" s="48">
        <v>216980.13397823484</v>
      </c>
    </row>
    <row r="21" spans="2:21" x14ac:dyDescent="0.2">
      <c r="B21" s="30" t="s">
        <v>97</v>
      </c>
      <c r="C21" s="25"/>
      <c r="D21" s="54"/>
      <c r="E21" s="54"/>
      <c r="F21" s="54"/>
      <c r="G21" s="54"/>
      <c r="H21" s="54"/>
      <c r="I21" s="54"/>
      <c r="J21" s="52"/>
      <c r="K21" s="54"/>
      <c r="L21" s="52"/>
      <c r="M21" s="54"/>
      <c r="O21" s="54"/>
      <c r="Q21" s="54"/>
      <c r="S21" s="54"/>
      <c r="U21" s="54"/>
    </row>
    <row r="22" spans="2:21" x14ac:dyDescent="0.2">
      <c r="B22" s="26" t="s">
        <v>98</v>
      </c>
      <c r="C22" s="25"/>
      <c r="D22" s="51">
        <v>36078</v>
      </c>
      <c r="E22" s="51">
        <v>66205</v>
      </c>
      <c r="F22" s="51">
        <v>81039</v>
      </c>
      <c r="G22" s="51">
        <v>97625</v>
      </c>
      <c r="H22" s="51">
        <v>151736</v>
      </c>
      <c r="I22" s="51">
        <v>204227</v>
      </c>
      <c r="J22" s="52"/>
      <c r="K22" s="51">
        <v>60910</v>
      </c>
      <c r="L22" s="52"/>
      <c r="M22" s="51">
        <v>111348.30233122944</v>
      </c>
      <c r="O22" s="51">
        <v>185757.73582106887</v>
      </c>
      <c r="Q22" s="51">
        <v>248663</v>
      </c>
      <c r="S22" s="51">
        <v>115462</v>
      </c>
      <c r="U22" s="51">
        <v>216905.13397823484</v>
      </c>
    </row>
    <row r="23" spans="2:21" x14ac:dyDescent="0.2">
      <c r="B23" s="26" t="s">
        <v>83</v>
      </c>
      <c r="C23" s="25"/>
      <c r="D23" s="51">
        <v>41</v>
      </c>
      <c r="E23" s="51">
        <v>187</v>
      </c>
      <c r="F23" s="51">
        <v>155</v>
      </c>
      <c r="G23" s="51">
        <v>129</v>
      </c>
      <c r="H23" s="51">
        <v>66</v>
      </c>
      <c r="I23" s="51">
        <v>34</v>
      </c>
      <c r="J23" s="52"/>
      <c r="K23" s="51">
        <v>-17</v>
      </c>
      <c r="L23" s="52"/>
      <c r="M23" s="51">
        <v>-6</v>
      </c>
      <c r="O23" s="51">
        <v>-16</v>
      </c>
      <c r="Q23" s="51">
        <v>14</v>
      </c>
      <c r="S23" s="51">
        <v>31</v>
      </c>
      <c r="U23" s="51">
        <v>75</v>
      </c>
    </row>
    <row r="24" spans="2:21" x14ac:dyDescent="0.2">
      <c r="B24" s="28" t="s">
        <v>96</v>
      </c>
      <c r="C24" s="24"/>
      <c r="D24" s="48">
        <f t="shared" ref="D24:F24" si="4">D22+D23</f>
        <v>36119</v>
      </c>
      <c r="E24" s="48">
        <f t="shared" si="4"/>
        <v>66392</v>
      </c>
      <c r="F24" s="48">
        <f t="shared" si="4"/>
        <v>81194</v>
      </c>
      <c r="G24" s="48">
        <f>G22+G23</f>
        <v>97754</v>
      </c>
      <c r="H24" s="48">
        <f>H22+H23</f>
        <v>151802</v>
      </c>
      <c r="I24" s="48">
        <v>204261</v>
      </c>
      <c r="J24" s="49"/>
      <c r="K24" s="48">
        <f>K22+K23</f>
        <v>60893</v>
      </c>
      <c r="L24" s="49"/>
      <c r="M24" s="48">
        <v>111342.30233122944</v>
      </c>
      <c r="O24" s="48">
        <v>185741.73582106887</v>
      </c>
      <c r="Q24" s="48">
        <v>248677</v>
      </c>
      <c r="S24" s="48">
        <f>SUM(S22:S23)</f>
        <v>115493</v>
      </c>
      <c r="U24" s="48">
        <v>216980.13397823484</v>
      </c>
    </row>
    <row r="25" spans="2:21" x14ac:dyDescent="0.2">
      <c r="B25" s="30" t="s">
        <v>99</v>
      </c>
      <c r="C25" s="25"/>
      <c r="D25" s="54"/>
      <c r="E25" s="54"/>
      <c r="F25" s="54"/>
      <c r="G25" s="54"/>
      <c r="H25" s="54"/>
      <c r="I25" s="54"/>
      <c r="J25" s="52"/>
      <c r="K25" s="54"/>
      <c r="L25" s="52"/>
      <c r="M25" s="54"/>
      <c r="O25" s="54"/>
      <c r="Q25" s="54"/>
      <c r="S25" s="54"/>
      <c r="U25" s="54"/>
    </row>
    <row r="26" spans="2:21" x14ac:dyDescent="0.2">
      <c r="B26" s="26" t="s">
        <v>100</v>
      </c>
      <c r="C26" s="25"/>
      <c r="D26" s="55">
        <v>2.34</v>
      </c>
      <c r="E26" s="55">
        <v>4.03</v>
      </c>
      <c r="F26" s="55">
        <v>4.8</v>
      </c>
      <c r="G26" s="55">
        <v>5.77</v>
      </c>
      <c r="H26" s="55">
        <v>8.9499999999999993</v>
      </c>
      <c r="I26" s="55">
        <v>11.84</v>
      </c>
      <c r="J26" s="56"/>
      <c r="K26" s="55">
        <v>3.49</v>
      </c>
      <c r="L26" s="56"/>
      <c r="M26" s="55">
        <v>6.3653062557153968</v>
      </c>
      <c r="O26" s="55">
        <v>10.567626340941453</v>
      </c>
      <c r="Q26" s="55">
        <v>14.08</v>
      </c>
      <c r="S26" s="55">
        <v>6.16</v>
      </c>
      <c r="U26" s="55">
        <v>11.571976844762849</v>
      </c>
    </row>
    <row r="27" spans="2:21" x14ac:dyDescent="0.2">
      <c r="B27" s="26" t="s">
        <v>101</v>
      </c>
      <c r="C27" s="25"/>
      <c r="D27" s="55">
        <v>2.34</v>
      </c>
      <c r="E27" s="55">
        <v>4.03</v>
      </c>
      <c r="F27" s="55">
        <v>4.78</v>
      </c>
      <c r="G27" s="55">
        <v>5.66</v>
      </c>
      <c r="H27" s="55">
        <v>8.7200000000000006</v>
      </c>
      <c r="I27" s="55">
        <v>11.48</v>
      </c>
      <c r="J27" s="56"/>
      <c r="K27" s="55">
        <v>3.37</v>
      </c>
      <c r="L27" s="56"/>
      <c r="M27" s="55">
        <v>6.1399670433542566</v>
      </c>
      <c r="O27" s="55">
        <v>10.169033547986471</v>
      </c>
      <c r="Q27" s="55">
        <v>13.55</v>
      </c>
      <c r="S27" s="55">
        <v>6.03</v>
      </c>
      <c r="U27" s="55">
        <v>11.305385905255646</v>
      </c>
    </row>
    <row r="30" spans="2:21" x14ac:dyDescent="0.2">
      <c r="J30" s="25"/>
      <c r="L30" s="25"/>
    </row>
    <row r="31" spans="2:21" x14ac:dyDescent="0.2">
      <c r="J31" s="25"/>
    </row>
    <row r="32" spans="2:21" x14ac:dyDescent="0.2">
      <c r="B32" s="10"/>
    </row>
    <row r="46" spans="2:2" x14ac:dyDescent="0.2">
      <c r="B46" s="10"/>
    </row>
  </sheetData>
  <pageMargins left="0.7" right="0.7" top="0.75" bottom="0.75" header="0.3" footer="0.3"/>
  <pageSetup orientation="portrait" r:id="rId1"/>
  <ignoredErrors>
    <ignoredError sqref="G1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CB0"/>
  </sheetPr>
  <dimension ref="B7:U48"/>
  <sheetViews>
    <sheetView zoomScaleNormal="100" workbookViewId="0"/>
  </sheetViews>
  <sheetFormatPr defaultRowHeight="12.75" x14ac:dyDescent="0.2"/>
  <cols>
    <col min="1" max="1" width="9.140625" style="6" customWidth="1"/>
    <col min="2" max="2" width="86" style="6" bestFit="1" customWidth="1"/>
    <col min="3" max="3" width="2.28515625" style="6" customWidth="1"/>
    <col min="4" max="4" width="9.140625" style="6" customWidth="1"/>
    <col min="5" max="5" width="9.5703125" style="6" customWidth="1"/>
    <col min="6" max="6" width="9.140625" style="6" customWidth="1"/>
    <col min="7" max="8" width="9.140625" style="6"/>
    <col min="9" max="9" width="9.140625" style="6" customWidth="1"/>
    <col min="10" max="10" width="2.42578125" style="6" customWidth="1"/>
    <col min="11" max="11" width="9.140625" style="6" customWidth="1"/>
    <col min="12" max="12" width="2.28515625" style="6" customWidth="1"/>
    <col min="13" max="13" width="9.140625" style="6"/>
    <col min="14" max="14" width="2.28515625" style="6" customWidth="1"/>
    <col min="15" max="15" width="9.140625" style="6" customWidth="1"/>
    <col min="16" max="16" width="2.28515625" style="6" customWidth="1"/>
    <col min="17" max="17" width="9.140625" style="6" customWidth="1"/>
    <col min="18" max="18" width="2.28515625" style="6" customWidth="1"/>
    <col min="19" max="19" width="9.140625" style="6"/>
    <col min="20" max="20" width="2.28515625" style="6" customWidth="1"/>
    <col min="21" max="16384" width="9.140625" style="6"/>
  </cols>
  <sheetData>
    <row r="7" spans="2:21" x14ac:dyDescent="0.2">
      <c r="B7" s="1" t="s">
        <v>2</v>
      </c>
      <c r="D7" s="3">
        <v>2010</v>
      </c>
      <c r="E7" s="3">
        <v>2011</v>
      </c>
      <c r="F7" s="3">
        <v>2012</v>
      </c>
      <c r="G7" s="3">
        <v>2013</v>
      </c>
      <c r="H7" s="3">
        <v>2014</v>
      </c>
      <c r="I7" s="3">
        <v>2015</v>
      </c>
      <c r="J7" s="4"/>
      <c r="K7" s="65" t="s">
        <v>3</v>
      </c>
      <c r="M7" s="65" t="s">
        <v>4</v>
      </c>
      <c r="O7" s="65" t="s">
        <v>5</v>
      </c>
      <c r="Q7" s="3">
        <v>2016</v>
      </c>
      <c r="S7" s="65" t="s">
        <v>143</v>
      </c>
      <c r="U7" s="65" t="s">
        <v>144</v>
      </c>
    </row>
    <row r="8" spans="2:21" x14ac:dyDescent="0.2">
      <c r="B8" s="11" t="s">
        <v>6</v>
      </c>
      <c r="D8" s="8"/>
      <c r="E8" s="8"/>
      <c r="F8" s="8"/>
      <c r="G8" s="8"/>
      <c r="H8" s="8"/>
      <c r="I8" s="8"/>
      <c r="K8" s="22"/>
      <c r="M8" s="22"/>
      <c r="O8" s="22"/>
      <c r="Q8" s="22"/>
      <c r="S8" s="22"/>
      <c r="U8" s="22"/>
    </row>
    <row r="9" spans="2:21" x14ac:dyDescent="0.2">
      <c r="B9" s="9" t="s">
        <v>7</v>
      </c>
      <c r="C9" s="10"/>
      <c r="D9" s="17">
        <v>36119</v>
      </c>
      <c r="E9" s="17">
        <v>66392</v>
      </c>
      <c r="F9" s="17">
        <v>81194</v>
      </c>
      <c r="G9" s="17">
        <v>97754</v>
      </c>
      <c r="H9" s="17">
        <v>151802</v>
      </c>
      <c r="I9" s="17">
        <v>204261</v>
      </c>
      <c r="J9" s="10"/>
      <c r="K9" s="17">
        <v>60893</v>
      </c>
      <c r="M9" s="17">
        <v>111342.30233122944</v>
      </c>
      <c r="O9" s="17">
        <v>185741.73582106887</v>
      </c>
      <c r="Q9" s="17">
        <v>248677</v>
      </c>
      <c r="S9" s="17">
        <v>115493</v>
      </c>
      <c r="U9" s="17">
        <v>216980</v>
      </c>
    </row>
    <row r="10" spans="2:21" x14ac:dyDescent="0.2">
      <c r="B10" s="5" t="s">
        <v>8</v>
      </c>
      <c r="D10" s="16">
        <v>2657</v>
      </c>
      <c r="E10" s="16">
        <v>3640</v>
      </c>
      <c r="F10" s="16">
        <v>4723</v>
      </c>
      <c r="G10" s="16">
        <v>6035</v>
      </c>
      <c r="H10" s="16">
        <v>7102</v>
      </c>
      <c r="I10" s="16">
        <v>6246</v>
      </c>
      <c r="K10" s="16">
        <v>2198</v>
      </c>
      <c r="M10" s="16">
        <v>2740.54</v>
      </c>
      <c r="O10" s="16">
        <v>5138</v>
      </c>
      <c r="Q10" s="16">
        <v>8401</v>
      </c>
      <c r="S10" s="16">
        <v>2957</v>
      </c>
      <c r="U10" s="16">
        <v>4758</v>
      </c>
    </row>
    <row r="11" spans="2:21" x14ac:dyDescent="0.2">
      <c r="B11" s="5" t="s">
        <v>9</v>
      </c>
      <c r="D11" s="16">
        <v>1280</v>
      </c>
      <c r="E11" s="16">
        <v>1787</v>
      </c>
      <c r="F11" s="16">
        <v>2612</v>
      </c>
      <c r="G11" s="16">
        <v>3294</v>
      </c>
      <c r="H11" s="16">
        <v>4256</v>
      </c>
      <c r="I11" s="16">
        <v>4294</v>
      </c>
      <c r="K11" s="16">
        <v>1045</v>
      </c>
      <c r="M11" s="16">
        <v>3359</v>
      </c>
      <c r="O11" s="16">
        <v>4683</v>
      </c>
      <c r="Q11" s="16">
        <v>5137</v>
      </c>
      <c r="S11" s="16">
        <v>1034</v>
      </c>
      <c r="U11" s="16">
        <v>3410</v>
      </c>
    </row>
    <row r="12" spans="2:21" x14ac:dyDescent="0.2">
      <c r="B12" s="5" t="s">
        <v>10</v>
      </c>
      <c r="D12" s="16">
        <v>7585</v>
      </c>
      <c r="E12" s="16">
        <v>25386</v>
      </c>
      <c r="F12" s="16">
        <v>43126</v>
      </c>
      <c r="G12" s="16">
        <v>48681</v>
      </c>
      <c r="H12" s="16">
        <v>48055</v>
      </c>
      <c r="I12" s="16">
        <v>40573</v>
      </c>
      <c r="K12" s="16">
        <v>15520</v>
      </c>
      <c r="M12" s="16">
        <v>27811</v>
      </c>
      <c r="O12" s="16">
        <v>42960</v>
      </c>
      <c r="Q12" s="16">
        <v>67354</v>
      </c>
      <c r="S12" s="16">
        <v>6353</v>
      </c>
      <c r="U12" s="16">
        <v>26589</v>
      </c>
    </row>
    <row r="13" spans="2:21" x14ac:dyDescent="0.2">
      <c r="B13" s="5" t="s">
        <v>11</v>
      </c>
      <c r="D13" s="16">
        <v>7585</v>
      </c>
      <c r="E13" s="16">
        <v>-129</v>
      </c>
      <c r="F13" s="16">
        <v>-259</v>
      </c>
      <c r="G13" s="16">
        <v>-99</v>
      </c>
      <c r="H13" s="16">
        <v>-146</v>
      </c>
      <c r="I13" s="16">
        <v>-68</v>
      </c>
      <c r="K13" s="12">
        <v>-34</v>
      </c>
      <c r="M13" s="12">
        <v>-88</v>
      </c>
      <c r="O13" s="12">
        <v>-143</v>
      </c>
      <c r="Q13" s="12">
        <v>-306</v>
      </c>
      <c r="S13" s="12">
        <v>-343</v>
      </c>
      <c r="U13" s="12">
        <v>-756</v>
      </c>
    </row>
    <row r="14" spans="2:21" x14ac:dyDescent="0.2">
      <c r="B14" s="5" t="s">
        <v>12</v>
      </c>
      <c r="D14" s="16">
        <v>-3</v>
      </c>
      <c r="E14" s="16">
        <v>890</v>
      </c>
      <c r="F14" s="16">
        <v>2346</v>
      </c>
      <c r="G14" s="16">
        <v>2578</v>
      </c>
      <c r="H14" s="16">
        <v>7335</v>
      </c>
      <c r="I14" s="16">
        <v>13332</v>
      </c>
      <c r="K14" s="16">
        <v>1927</v>
      </c>
      <c r="M14" s="16">
        <v>3861</v>
      </c>
      <c r="O14" s="16">
        <v>5809</v>
      </c>
      <c r="Q14" s="16">
        <v>7702</v>
      </c>
      <c r="S14" s="16">
        <v>2002</v>
      </c>
      <c r="U14" s="16">
        <v>4025</v>
      </c>
    </row>
    <row r="15" spans="2:21" x14ac:dyDescent="0.2">
      <c r="B15" s="5" t="s">
        <v>13</v>
      </c>
      <c r="D15" s="16">
        <v>257</v>
      </c>
      <c r="E15" s="16">
        <v>2128</v>
      </c>
      <c r="F15" s="16">
        <v>3900</v>
      </c>
      <c r="G15" s="16">
        <v>733</v>
      </c>
      <c r="H15" s="16">
        <v>1036</v>
      </c>
      <c r="I15" s="16">
        <v>5516</v>
      </c>
      <c r="K15" s="16">
        <v>-804</v>
      </c>
      <c r="M15" s="16">
        <v>271</v>
      </c>
      <c r="O15" s="16">
        <v>-1224</v>
      </c>
      <c r="Q15" s="16">
        <v>37671</v>
      </c>
      <c r="S15" s="16">
        <v>1433</v>
      </c>
      <c r="U15" s="16">
        <v>5462</v>
      </c>
    </row>
    <row r="16" spans="2:21" x14ac:dyDescent="0.2">
      <c r="B16" s="5" t="s">
        <v>14</v>
      </c>
      <c r="D16" s="16">
        <v>-515</v>
      </c>
      <c r="E16" s="35" t="s">
        <v>1</v>
      </c>
      <c r="F16" s="16">
        <v>-3293</v>
      </c>
      <c r="G16" s="16">
        <v>-3413</v>
      </c>
      <c r="H16" s="16">
        <v>-3553</v>
      </c>
      <c r="I16" s="16">
        <v>-8532</v>
      </c>
      <c r="K16" s="16">
        <v>455</v>
      </c>
      <c r="M16" s="16">
        <v>-437</v>
      </c>
      <c r="O16" s="16">
        <v>-1347</v>
      </c>
      <c r="Q16" s="16">
        <v>-6463</v>
      </c>
      <c r="S16" s="16">
        <v>-1663</v>
      </c>
      <c r="U16" s="16">
        <v>-981</v>
      </c>
    </row>
    <row r="17" spans="2:21" x14ac:dyDescent="0.2">
      <c r="B17" s="5" t="s">
        <v>15</v>
      </c>
      <c r="D17" s="16">
        <v>-112793</v>
      </c>
      <c r="E17" s="16">
        <v>-455458</v>
      </c>
      <c r="F17" s="16">
        <v>-154791</v>
      </c>
      <c r="G17" s="16">
        <v>-184368</v>
      </c>
      <c r="H17" s="16">
        <v>-308283</v>
      </c>
      <c r="I17" s="16">
        <v>-236609</v>
      </c>
      <c r="K17" s="16">
        <v>-2360</v>
      </c>
      <c r="M17" s="16">
        <v>-608295.97</v>
      </c>
      <c r="O17" s="16">
        <v>-743493.4</v>
      </c>
      <c r="Q17" s="16">
        <v>-1040732</v>
      </c>
      <c r="S17" s="16">
        <v>-129780</v>
      </c>
      <c r="U17" s="16">
        <v>-352878</v>
      </c>
    </row>
    <row r="18" spans="2:21" x14ac:dyDescent="0.2">
      <c r="B18" s="5" t="s">
        <v>16</v>
      </c>
      <c r="D18" s="16">
        <v>271</v>
      </c>
      <c r="E18" s="16">
        <v>-79</v>
      </c>
      <c r="F18" s="16">
        <v>-342</v>
      </c>
      <c r="G18" s="16">
        <v>350</v>
      </c>
      <c r="H18" s="16">
        <v>5</v>
      </c>
      <c r="I18" s="16">
        <v>-63</v>
      </c>
      <c r="K18" s="16">
        <v>-21</v>
      </c>
      <c r="M18" s="16">
        <v>-14</v>
      </c>
      <c r="O18" s="16">
        <v>37</v>
      </c>
      <c r="Q18" s="16">
        <v>102</v>
      </c>
      <c r="S18" s="16">
        <v>162</v>
      </c>
      <c r="U18" s="16">
        <v>196</v>
      </c>
    </row>
    <row r="19" spans="2:21" x14ac:dyDescent="0.2">
      <c r="B19" s="5" t="s">
        <v>17</v>
      </c>
      <c r="D19" s="16">
        <v>710</v>
      </c>
      <c r="E19" s="16">
        <v>-4621</v>
      </c>
      <c r="F19" s="16">
        <v>-1021</v>
      </c>
      <c r="G19" s="16">
        <v>-9634</v>
      </c>
      <c r="H19" s="16">
        <v>-670</v>
      </c>
      <c r="I19" s="16">
        <v>-7627</v>
      </c>
      <c r="K19" s="16">
        <v>-5374</v>
      </c>
      <c r="M19" s="16">
        <v>1841</v>
      </c>
      <c r="O19" s="16">
        <v>-11790</v>
      </c>
      <c r="Q19" s="16">
        <v>-6487</v>
      </c>
      <c r="S19" s="16">
        <v>-7732</v>
      </c>
      <c r="U19" s="16">
        <v>-22192</v>
      </c>
    </row>
    <row r="20" spans="2:21" x14ac:dyDescent="0.2">
      <c r="B20" s="12" t="s">
        <v>18</v>
      </c>
      <c r="D20" s="16">
        <v>-1046</v>
      </c>
      <c r="E20" s="16">
        <v>-74</v>
      </c>
      <c r="F20" s="16">
        <v>-582</v>
      </c>
      <c r="G20" s="16">
        <v>-70</v>
      </c>
      <c r="H20" s="16">
        <v>382</v>
      </c>
      <c r="I20" s="16">
        <v>194</v>
      </c>
      <c r="K20" s="16">
        <v>-387</v>
      </c>
      <c r="M20" s="16">
        <v>-1691</v>
      </c>
      <c r="O20" s="16">
        <v>-2258</v>
      </c>
      <c r="Q20" s="16">
        <v>2968</v>
      </c>
      <c r="S20" s="16">
        <f>-45232-SUM(S9:S19,S21:S24)</f>
        <v>879</v>
      </c>
      <c r="U20" s="16">
        <f>-174631-SUM(U9:U19,U21:U24)</f>
        <v>-1947</v>
      </c>
    </row>
    <row r="21" spans="2:21" x14ac:dyDescent="0.2">
      <c r="B21" s="5" t="s">
        <v>19</v>
      </c>
      <c r="D21" s="16">
        <v>18139</v>
      </c>
      <c r="E21" s="16">
        <v>20935</v>
      </c>
      <c r="F21" s="16">
        <v>-27008</v>
      </c>
      <c r="G21" s="16">
        <v>2402</v>
      </c>
      <c r="H21" s="16">
        <v>31479</v>
      </c>
      <c r="I21" s="16">
        <v>22942</v>
      </c>
      <c r="K21" s="16">
        <v>-45580</v>
      </c>
      <c r="M21" s="16">
        <v>129701.59999999999</v>
      </c>
      <c r="O21" s="16">
        <v>11013.553000000002</v>
      </c>
      <c r="Q21" s="16">
        <v>60989</v>
      </c>
      <c r="S21" s="16">
        <v>-30531</v>
      </c>
      <c r="U21" s="16">
        <v>-47688</v>
      </c>
    </row>
    <row r="22" spans="2:21" x14ac:dyDescent="0.2">
      <c r="B22" s="5" t="s">
        <v>20</v>
      </c>
      <c r="D22" s="16">
        <v>142</v>
      </c>
      <c r="E22" s="16">
        <v>90</v>
      </c>
      <c r="F22" s="35" t="s">
        <v>1</v>
      </c>
      <c r="G22" s="35" t="s">
        <v>1</v>
      </c>
      <c r="H22" s="35" t="s">
        <v>1</v>
      </c>
      <c r="I22" s="35" t="s">
        <v>1</v>
      </c>
      <c r="J22" s="36"/>
      <c r="K22" s="35" t="s">
        <v>1</v>
      </c>
      <c r="M22" s="35" t="s">
        <v>1</v>
      </c>
      <c r="O22" s="35" t="s">
        <v>1</v>
      </c>
      <c r="Q22" s="35">
        <v>-264</v>
      </c>
      <c r="S22" s="35">
        <v>0</v>
      </c>
      <c r="U22" s="35">
        <v>0</v>
      </c>
    </row>
    <row r="23" spans="2:21" x14ac:dyDescent="0.2">
      <c r="B23" s="5" t="s">
        <v>21</v>
      </c>
      <c r="D23" s="16">
        <v>0</v>
      </c>
      <c r="E23" s="16">
        <v>0</v>
      </c>
      <c r="F23" s="35">
        <v>0</v>
      </c>
      <c r="G23" s="35">
        <v>0</v>
      </c>
      <c r="H23" s="35">
        <v>0</v>
      </c>
      <c r="I23" s="35">
        <v>0</v>
      </c>
      <c r="J23" s="36"/>
      <c r="K23" s="35">
        <v>0</v>
      </c>
      <c r="M23" s="35">
        <v>0</v>
      </c>
      <c r="O23" s="35">
        <v>0</v>
      </c>
      <c r="Q23" s="35">
        <v>-1534</v>
      </c>
      <c r="S23" s="35">
        <v>0</v>
      </c>
      <c r="U23" s="35">
        <v>0</v>
      </c>
    </row>
    <row r="24" spans="2:21" x14ac:dyDescent="0.2">
      <c r="B24" s="5" t="s">
        <v>22</v>
      </c>
      <c r="D24" s="16">
        <v>507</v>
      </c>
      <c r="E24" s="16">
        <v>-1717</v>
      </c>
      <c r="F24" s="16">
        <v>-5093</v>
      </c>
      <c r="G24" s="16">
        <v>-1424</v>
      </c>
      <c r="H24" s="16">
        <v>-529</v>
      </c>
      <c r="I24" s="16">
        <v>-3364</v>
      </c>
      <c r="K24" s="16">
        <v>-3307</v>
      </c>
      <c r="M24" s="16">
        <v>-3674.57</v>
      </c>
      <c r="O24" s="16">
        <v>-3920.6</v>
      </c>
      <c r="Q24" s="16">
        <v>-6346</v>
      </c>
      <c r="S24" s="16">
        <v>-5496</v>
      </c>
      <c r="U24" s="16">
        <v>-9609</v>
      </c>
    </row>
    <row r="25" spans="2:21" x14ac:dyDescent="0.2">
      <c r="B25" s="9" t="s">
        <v>23</v>
      </c>
      <c r="C25" s="10"/>
      <c r="D25" s="17">
        <v>-46689</v>
      </c>
      <c r="E25" s="17">
        <v>-340830</v>
      </c>
      <c r="F25" s="17">
        <v>-54488</v>
      </c>
      <c r="G25" s="17">
        <v>-37181</v>
      </c>
      <c r="H25" s="17">
        <v>-61729</v>
      </c>
      <c r="I25" s="17">
        <v>41095</v>
      </c>
      <c r="J25" s="10"/>
      <c r="K25" s="17">
        <v>24171</v>
      </c>
      <c r="M25" s="17">
        <v>-333273.1446687706</v>
      </c>
      <c r="O25" s="17">
        <v>-508793.71117893112</v>
      </c>
      <c r="Q25" s="17">
        <v>-623132</v>
      </c>
      <c r="S25" s="17">
        <f>SUM(S9:S24)</f>
        <v>-45232</v>
      </c>
      <c r="U25" s="17">
        <v>-174631</v>
      </c>
    </row>
    <row r="26" spans="2:21" x14ac:dyDescent="0.2">
      <c r="B26" s="11" t="s">
        <v>24</v>
      </c>
      <c r="D26" s="22"/>
      <c r="E26" s="22"/>
      <c r="F26" s="22"/>
      <c r="G26" s="22"/>
      <c r="H26" s="22"/>
      <c r="I26" s="22"/>
      <c r="K26" s="22"/>
      <c r="M26" s="22"/>
      <c r="O26" s="22"/>
      <c r="Q26" s="22"/>
      <c r="S26" s="22"/>
      <c r="U26" s="22"/>
    </row>
    <row r="27" spans="2:21" x14ac:dyDescent="0.2">
      <c r="B27" s="5" t="s">
        <v>25</v>
      </c>
      <c r="D27" s="16">
        <v>1235</v>
      </c>
      <c r="E27" s="16">
        <v>2705</v>
      </c>
      <c r="F27" s="16">
        <v>1232</v>
      </c>
      <c r="G27" s="16">
        <v>428</v>
      </c>
      <c r="H27" s="16">
        <v>525</v>
      </c>
      <c r="I27" s="16">
        <v>342</v>
      </c>
      <c r="K27" s="16">
        <v>27</v>
      </c>
      <c r="M27" s="16">
        <v>640</v>
      </c>
      <c r="O27" s="16">
        <v>336</v>
      </c>
      <c r="Q27" s="16">
        <v>363</v>
      </c>
      <c r="S27" s="16">
        <v>234</v>
      </c>
      <c r="U27" s="16">
        <v>161</v>
      </c>
    </row>
    <row r="28" spans="2:21" x14ac:dyDescent="0.2">
      <c r="B28" s="5" t="s">
        <v>26</v>
      </c>
      <c r="D28" s="16">
        <v>-2396</v>
      </c>
      <c r="E28" s="16">
        <v>-6350</v>
      </c>
      <c r="F28" s="35" t="s">
        <v>1</v>
      </c>
      <c r="G28" s="35" t="s">
        <v>1</v>
      </c>
      <c r="H28" s="35" t="s">
        <v>1</v>
      </c>
      <c r="I28" s="35" t="s">
        <v>1</v>
      </c>
      <c r="J28" s="36"/>
      <c r="K28" s="35" t="s">
        <v>1</v>
      </c>
      <c r="M28" s="35" t="s">
        <v>1</v>
      </c>
      <c r="O28" s="35" t="s">
        <v>1</v>
      </c>
      <c r="Q28" s="35">
        <v>0</v>
      </c>
      <c r="S28" s="35">
        <v>0</v>
      </c>
      <c r="U28" s="35">
        <v>0</v>
      </c>
    </row>
    <row r="29" spans="2:21" x14ac:dyDescent="0.2">
      <c r="B29" s="5" t="s">
        <v>27</v>
      </c>
      <c r="D29" s="16">
        <v>133</v>
      </c>
      <c r="E29" s="16">
        <v>271</v>
      </c>
      <c r="F29" s="16">
        <v>496</v>
      </c>
      <c r="G29" s="16">
        <v>693</v>
      </c>
      <c r="H29" s="16">
        <v>170</v>
      </c>
      <c r="I29" s="16">
        <v>173</v>
      </c>
      <c r="K29" s="16">
        <v>35</v>
      </c>
      <c r="M29" s="16">
        <v>224</v>
      </c>
      <c r="O29" s="16">
        <v>280</v>
      </c>
      <c r="Q29" s="16">
        <v>1003</v>
      </c>
      <c r="S29" s="16">
        <v>0</v>
      </c>
      <c r="U29" s="16">
        <v>1240</v>
      </c>
    </row>
    <row r="30" spans="2:21" x14ac:dyDescent="0.2">
      <c r="B30" s="5" t="s">
        <v>28</v>
      </c>
      <c r="D30" s="16">
        <v>-5842</v>
      </c>
      <c r="E30" s="16">
        <v>-8182</v>
      </c>
      <c r="F30" s="16">
        <v>-7532</v>
      </c>
      <c r="G30" s="16">
        <v>-8648</v>
      </c>
      <c r="H30" s="16">
        <v>-8471</v>
      </c>
      <c r="I30" s="16">
        <v>-8336</v>
      </c>
      <c r="K30" s="16">
        <v>-3397</v>
      </c>
      <c r="M30" s="16">
        <v>-5871.630000000001</v>
      </c>
      <c r="O30" s="16">
        <v>-8505</v>
      </c>
      <c r="Q30" s="16">
        <v>-15363</v>
      </c>
      <c r="S30" s="16">
        <v>-2481</v>
      </c>
      <c r="U30" s="16">
        <v>-6208</v>
      </c>
    </row>
    <row r="31" spans="2:21" x14ac:dyDescent="0.2">
      <c r="B31" s="5" t="s">
        <v>29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K31" s="16">
        <v>0</v>
      </c>
      <c r="M31" s="16">
        <v>0</v>
      </c>
      <c r="O31" s="16">
        <v>0</v>
      </c>
      <c r="Q31" s="16">
        <v>-60046</v>
      </c>
      <c r="S31" s="16">
        <v>0</v>
      </c>
      <c r="U31" s="16">
        <v>0</v>
      </c>
    </row>
    <row r="32" spans="2:21" x14ac:dyDescent="0.2">
      <c r="B32" s="5" t="s">
        <v>30</v>
      </c>
      <c r="D32" s="16">
        <v>644</v>
      </c>
      <c r="E32" s="16">
        <v>4603</v>
      </c>
      <c r="F32" s="35" t="s">
        <v>1</v>
      </c>
      <c r="G32" s="35" t="s">
        <v>1</v>
      </c>
      <c r="H32" s="35" t="s">
        <v>1</v>
      </c>
      <c r="I32" s="35" t="s">
        <v>1</v>
      </c>
      <c r="J32" s="36"/>
      <c r="K32" s="35" t="s">
        <v>1</v>
      </c>
      <c r="M32" s="35" t="s">
        <v>1</v>
      </c>
      <c r="O32" s="35" t="s">
        <v>1</v>
      </c>
      <c r="Q32" s="35">
        <v>0</v>
      </c>
      <c r="S32" s="35">
        <v>0</v>
      </c>
      <c r="U32" s="35">
        <v>0</v>
      </c>
    </row>
    <row r="33" spans="2:21" x14ac:dyDescent="0.2">
      <c r="B33" s="9" t="s">
        <v>31</v>
      </c>
      <c r="C33" s="10"/>
      <c r="D33" s="17">
        <v>-6226</v>
      </c>
      <c r="E33" s="17">
        <v>-6954</v>
      </c>
      <c r="F33" s="17">
        <v>-5804</v>
      </c>
      <c r="G33" s="17">
        <v>-7527</v>
      </c>
      <c r="H33" s="17">
        <v>-7776</v>
      </c>
      <c r="I33" s="17">
        <v>-7821</v>
      </c>
      <c r="J33" s="10"/>
      <c r="K33" s="17">
        <v>-3335</v>
      </c>
      <c r="M33" s="17">
        <v>-5007.630000000001</v>
      </c>
      <c r="O33" s="17">
        <v>-7889</v>
      </c>
      <c r="Q33" s="17">
        <v>-74043</v>
      </c>
      <c r="S33" s="17">
        <f>SUM(S27:S32)</f>
        <v>-2247</v>
      </c>
      <c r="U33" s="17">
        <v>-4806</v>
      </c>
    </row>
    <row r="34" spans="2:21" x14ac:dyDescent="0.2">
      <c r="B34" s="11" t="s">
        <v>32</v>
      </c>
      <c r="D34" s="22"/>
      <c r="E34" s="22"/>
      <c r="F34" s="22"/>
      <c r="G34" s="22"/>
      <c r="H34" s="22"/>
      <c r="I34" s="22"/>
      <c r="K34" s="22"/>
      <c r="M34" s="22"/>
      <c r="O34" s="22"/>
      <c r="Q34" s="22"/>
      <c r="S34" s="22"/>
      <c r="U34" s="22"/>
    </row>
    <row r="35" spans="2:21" x14ac:dyDescent="0.2">
      <c r="B35" s="5" t="s">
        <v>33</v>
      </c>
      <c r="D35" s="16">
        <v>485</v>
      </c>
      <c r="E35" s="16">
        <v>40898</v>
      </c>
      <c r="F35" s="35" t="s">
        <v>1</v>
      </c>
      <c r="G35" s="16">
        <v>2333</v>
      </c>
      <c r="H35" s="16">
        <v>6018</v>
      </c>
      <c r="I35" s="16">
        <v>11421</v>
      </c>
      <c r="K35" s="37">
        <v>4660</v>
      </c>
      <c r="M35" s="37">
        <v>13730</v>
      </c>
      <c r="O35" s="37">
        <v>13730</v>
      </c>
      <c r="Q35" s="37">
        <v>223944</v>
      </c>
      <c r="S35" s="35">
        <v>0</v>
      </c>
      <c r="U35" s="35">
        <v>0</v>
      </c>
    </row>
    <row r="36" spans="2:21" x14ac:dyDescent="0.2">
      <c r="B36" s="5" t="s">
        <v>34</v>
      </c>
      <c r="D36" s="16">
        <v>111482</v>
      </c>
      <c r="E36" s="16">
        <v>291000</v>
      </c>
      <c r="F36" s="16">
        <v>190000</v>
      </c>
      <c r="G36" s="16">
        <v>250000</v>
      </c>
      <c r="H36" s="16">
        <v>45000</v>
      </c>
      <c r="I36" s="16">
        <v>243360</v>
      </c>
      <c r="K36" s="37">
        <v>169220</v>
      </c>
      <c r="M36" s="37">
        <v>457900</v>
      </c>
      <c r="O36" s="37">
        <v>608286</v>
      </c>
      <c r="Q36" s="37">
        <v>832868</v>
      </c>
      <c r="S36" s="35">
        <v>0</v>
      </c>
      <c r="U36" s="35">
        <v>168391</v>
      </c>
    </row>
    <row r="37" spans="2:21" x14ac:dyDescent="0.2">
      <c r="B37" s="5" t="s">
        <v>35</v>
      </c>
      <c r="D37" s="16">
        <v>15607</v>
      </c>
      <c r="E37" s="16">
        <v>192579</v>
      </c>
      <c r="F37" s="16">
        <v>369600</v>
      </c>
      <c r="G37" s="16">
        <v>607843</v>
      </c>
      <c r="H37" s="16">
        <v>776493</v>
      </c>
      <c r="I37" s="16">
        <v>742115</v>
      </c>
      <c r="K37" s="37">
        <v>236830</v>
      </c>
      <c r="M37" s="37">
        <v>756227</v>
      </c>
      <c r="O37" s="37">
        <v>1077481</v>
      </c>
      <c r="Q37" s="37">
        <v>1557330</v>
      </c>
      <c r="S37" s="35">
        <v>265345</v>
      </c>
      <c r="U37" s="35">
        <v>676086</v>
      </c>
    </row>
    <row r="38" spans="2:21" x14ac:dyDescent="0.2">
      <c r="B38" s="5" t="s">
        <v>36</v>
      </c>
      <c r="D38" s="16">
        <v>-33823</v>
      </c>
      <c r="E38" s="16">
        <v>-100691</v>
      </c>
      <c r="F38" s="16">
        <v>-320232</v>
      </c>
      <c r="G38" s="16">
        <v>-668469</v>
      </c>
      <c r="H38" s="16">
        <v>-541056</v>
      </c>
      <c r="I38" s="16">
        <v>-844174</v>
      </c>
      <c r="K38" s="37">
        <v>-404874</v>
      </c>
      <c r="M38" s="37">
        <v>-776689</v>
      </c>
      <c r="O38" s="37">
        <v>-1028373</v>
      </c>
      <c r="Q38" s="37">
        <v>-1526613</v>
      </c>
      <c r="S38" s="35">
        <v>-257988</v>
      </c>
      <c r="U38" s="35">
        <v>-648752</v>
      </c>
    </row>
    <row r="39" spans="2:21" x14ac:dyDescent="0.2">
      <c r="B39" s="5" t="s">
        <v>37</v>
      </c>
      <c r="D39" s="16">
        <v>-3475</v>
      </c>
      <c r="E39" s="16">
        <v>-3199</v>
      </c>
      <c r="F39" s="16">
        <v>-2169</v>
      </c>
      <c r="G39" s="16">
        <v>-2484</v>
      </c>
      <c r="H39" s="16">
        <v>-3133</v>
      </c>
      <c r="I39" s="16">
        <v>-4512</v>
      </c>
      <c r="K39" s="37">
        <v>-1137</v>
      </c>
      <c r="M39" s="37">
        <v>-2405</v>
      </c>
      <c r="O39" s="37">
        <v>-2850</v>
      </c>
      <c r="Q39" s="37">
        <v>-5790</v>
      </c>
      <c r="S39" s="35">
        <v>-1559</v>
      </c>
      <c r="U39" s="35">
        <v>-5404</v>
      </c>
    </row>
    <row r="40" spans="2:21" x14ac:dyDescent="0.2">
      <c r="B40" s="5" t="s">
        <v>38</v>
      </c>
      <c r="D40" s="16">
        <v>-37</v>
      </c>
      <c r="E40" s="16">
        <v>-41</v>
      </c>
      <c r="F40" s="16">
        <v>-187</v>
      </c>
      <c r="G40" s="16">
        <v>-156</v>
      </c>
      <c r="H40" s="16">
        <v>-129</v>
      </c>
      <c r="I40" s="16">
        <v>-26004</v>
      </c>
      <c r="K40" s="37" t="s">
        <v>1</v>
      </c>
      <c r="M40" s="37" t="s">
        <v>1</v>
      </c>
      <c r="O40" s="37">
        <v>-35491</v>
      </c>
      <c r="Q40" s="37">
        <v>-35525</v>
      </c>
      <c r="S40" s="35">
        <v>0</v>
      </c>
      <c r="U40" s="35">
        <v>0</v>
      </c>
    </row>
    <row r="41" spans="2:21" x14ac:dyDescent="0.2">
      <c r="B41" s="5" t="s">
        <v>39</v>
      </c>
      <c r="D41" s="16">
        <v>-33897</v>
      </c>
      <c r="E41" s="16">
        <v>-30000</v>
      </c>
      <c r="F41" s="16">
        <v>-120660</v>
      </c>
      <c r="G41" s="16">
        <v>-101500</v>
      </c>
      <c r="H41" s="16">
        <v>-129904</v>
      </c>
      <c r="I41" s="16">
        <v>-41000</v>
      </c>
      <c r="K41" s="37">
        <v>-404874</v>
      </c>
      <c r="M41" s="37">
        <v>-91000</v>
      </c>
      <c r="O41" s="37">
        <v>-92034</v>
      </c>
      <c r="Q41" s="37">
        <v>-154000</v>
      </c>
      <c r="S41" s="35">
        <v>-60000</v>
      </c>
      <c r="U41" s="35">
        <v>-120000</v>
      </c>
    </row>
    <row r="42" spans="2:21" x14ac:dyDescent="0.2">
      <c r="B42" s="5" t="s">
        <v>40</v>
      </c>
      <c r="D42" s="16">
        <v>-114</v>
      </c>
      <c r="E42" s="16" t="s">
        <v>1</v>
      </c>
      <c r="F42" s="16" t="s">
        <v>1</v>
      </c>
      <c r="G42" s="16" t="s">
        <v>1</v>
      </c>
      <c r="H42" s="16" t="s">
        <v>1</v>
      </c>
      <c r="I42" s="16" t="s">
        <v>1</v>
      </c>
      <c r="K42" s="37" t="s">
        <v>1</v>
      </c>
      <c r="M42" s="37" t="s">
        <v>1</v>
      </c>
      <c r="O42" s="37" t="s">
        <v>1</v>
      </c>
      <c r="Q42" s="37">
        <v>0</v>
      </c>
      <c r="S42" s="35">
        <v>0</v>
      </c>
      <c r="U42" s="35">
        <v>0</v>
      </c>
    </row>
    <row r="43" spans="2:21" x14ac:dyDescent="0.2">
      <c r="B43" s="5" t="s">
        <v>41</v>
      </c>
      <c r="D43" s="16">
        <v>-6331</v>
      </c>
      <c r="E43" s="16">
        <v>-27332</v>
      </c>
      <c r="F43" s="16">
        <v>-49536</v>
      </c>
      <c r="G43" s="16">
        <v>-50330</v>
      </c>
      <c r="H43" s="16">
        <v>-48497</v>
      </c>
      <c r="I43" s="16">
        <v>-44284</v>
      </c>
      <c r="K43" s="37">
        <v>-13234</v>
      </c>
      <c r="M43" s="37">
        <v>-22408</v>
      </c>
      <c r="O43" s="37">
        <v>-39666</v>
      </c>
      <c r="Q43" s="37">
        <v>-68398</v>
      </c>
      <c r="S43" s="35">
        <v>-17429</v>
      </c>
      <c r="U43" s="35">
        <v>-38135</v>
      </c>
    </row>
    <row r="44" spans="2:21" s="10" customFormat="1" x14ac:dyDescent="0.2">
      <c r="B44" s="9" t="s">
        <v>42</v>
      </c>
      <c r="D44" s="17">
        <v>49896</v>
      </c>
      <c r="E44" s="17">
        <v>363213</v>
      </c>
      <c r="F44" s="17">
        <v>66816</v>
      </c>
      <c r="G44" s="17">
        <v>37237</v>
      </c>
      <c r="H44" s="17">
        <v>104792</v>
      </c>
      <c r="I44" s="17">
        <v>36923</v>
      </c>
      <c r="K44" s="38">
        <v>-92535</v>
      </c>
      <c r="M44" s="38">
        <v>335355</v>
      </c>
      <c r="O44" s="38">
        <v>501083</v>
      </c>
      <c r="Q44" s="38">
        <v>823816</v>
      </c>
      <c r="S44" s="17">
        <f>SUM(S35:S43)</f>
        <v>-71631</v>
      </c>
      <c r="U44" s="17">
        <v>32186</v>
      </c>
    </row>
    <row r="45" spans="2:21" s="10" customFormat="1" x14ac:dyDescent="0.2">
      <c r="D45" s="21"/>
      <c r="E45" s="21"/>
      <c r="F45" s="21"/>
      <c r="G45" s="21"/>
      <c r="H45" s="21"/>
      <c r="I45" s="21"/>
      <c r="K45" s="21"/>
      <c r="M45" s="21"/>
      <c r="O45" s="21"/>
      <c r="Q45" s="21"/>
      <c r="S45" s="21"/>
      <c r="U45" s="21"/>
    </row>
    <row r="46" spans="2:21" s="10" customFormat="1" x14ac:dyDescent="0.2">
      <c r="B46" s="9" t="s">
        <v>43</v>
      </c>
      <c r="D46" s="17">
        <v>-3019</v>
      </c>
      <c r="E46" s="17">
        <v>15429</v>
      </c>
      <c r="F46" s="17">
        <v>6524</v>
      </c>
      <c r="G46" s="17">
        <v>-7471</v>
      </c>
      <c r="H46" s="17">
        <v>35287</v>
      </c>
      <c r="I46" s="17">
        <v>70197</v>
      </c>
      <c r="K46" s="17">
        <v>-71699</v>
      </c>
      <c r="M46" s="17">
        <v>-2925.7746687706094</v>
      </c>
      <c r="O46" s="17">
        <v>-15599.711178931117</v>
      </c>
      <c r="Q46" s="17">
        <v>126642</v>
      </c>
      <c r="S46" s="17">
        <f>S44+S33+S25</f>
        <v>-119110</v>
      </c>
      <c r="U46" s="17">
        <v>-147252</v>
      </c>
    </row>
    <row r="47" spans="2:21" x14ac:dyDescent="0.2">
      <c r="B47" s="9" t="s">
        <v>44</v>
      </c>
      <c r="C47" s="10"/>
      <c r="D47" s="17">
        <v>23795</v>
      </c>
      <c r="E47" s="17">
        <v>20776</v>
      </c>
      <c r="F47" s="17">
        <v>36205</v>
      </c>
      <c r="G47" s="17">
        <v>42729</v>
      </c>
      <c r="H47" s="17">
        <v>35258</v>
      </c>
      <c r="I47" s="17">
        <v>70545</v>
      </c>
      <c r="J47" s="10"/>
      <c r="K47" s="17">
        <v>140742</v>
      </c>
      <c r="M47" s="17">
        <v>140742</v>
      </c>
      <c r="O47" s="17">
        <v>140742</v>
      </c>
      <c r="Q47" s="17">
        <v>140742</v>
      </c>
      <c r="S47" s="17">
        <f>Q48</f>
        <v>267384</v>
      </c>
      <c r="U47" s="17">
        <v>267384</v>
      </c>
    </row>
    <row r="48" spans="2:21" x14ac:dyDescent="0.2">
      <c r="B48" s="9" t="s">
        <v>45</v>
      </c>
      <c r="C48" s="10"/>
      <c r="D48" s="17">
        <v>20776</v>
      </c>
      <c r="E48" s="17">
        <v>36205</v>
      </c>
      <c r="F48" s="17">
        <v>42729</v>
      </c>
      <c r="G48" s="17">
        <v>35258</v>
      </c>
      <c r="H48" s="17">
        <v>70545</v>
      </c>
      <c r="I48" s="17">
        <v>140742</v>
      </c>
      <c r="J48" s="10"/>
      <c r="K48" s="17">
        <v>69043</v>
      </c>
      <c r="M48" s="17">
        <v>137816.22533122939</v>
      </c>
      <c r="O48" s="17">
        <v>125142.28882106888</v>
      </c>
      <c r="Q48" s="17">
        <v>267384</v>
      </c>
      <c r="S48" s="17">
        <f>S47+S46</f>
        <v>148274</v>
      </c>
      <c r="U48" s="17">
        <v>120132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CB0"/>
  </sheetPr>
  <dimension ref="B7:E81"/>
  <sheetViews>
    <sheetView zoomScaleNormal="100" workbookViewId="0"/>
  </sheetViews>
  <sheetFormatPr defaultRowHeight="12.75" x14ac:dyDescent="0.2"/>
  <cols>
    <col min="1" max="1" width="9.140625" style="32"/>
    <col min="2" max="2" width="63.7109375" style="32" bestFit="1" customWidth="1"/>
    <col min="3" max="3" width="11.85546875" style="32" bestFit="1" customWidth="1"/>
    <col min="4" max="16384" width="9.140625" style="32"/>
  </cols>
  <sheetData>
    <row r="7" spans="2:5" x14ac:dyDescent="0.2">
      <c r="B7" s="31" t="s">
        <v>116</v>
      </c>
      <c r="C7" s="34"/>
    </row>
    <row r="8" spans="2:5" x14ac:dyDescent="0.2">
      <c r="B8" s="11" t="s">
        <v>117</v>
      </c>
      <c r="C8" s="59">
        <v>1366537</v>
      </c>
      <c r="D8" s="6"/>
      <c r="E8" s="33"/>
    </row>
    <row r="9" spans="2:5" x14ac:dyDescent="0.2">
      <c r="B9" s="5" t="s">
        <v>118</v>
      </c>
      <c r="C9" s="16">
        <v>489282</v>
      </c>
      <c r="D9" s="6"/>
      <c r="E9" s="33"/>
    </row>
    <row r="10" spans="2:5" x14ac:dyDescent="0.2">
      <c r="B10" s="5" t="s">
        <v>119</v>
      </c>
      <c r="C10" s="16">
        <v>0</v>
      </c>
      <c r="D10" s="6"/>
      <c r="E10" s="33"/>
    </row>
    <row r="11" spans="2:5" x14ac:dyDescent="0.2">
      <c r="B11" s="5" t="s">
        <v>120</v>
      </c>
      <c r="C11" s="16">
        <v>-825659</v>
      </c>
      <c r="D11" s="6"/>
      <c r="E11" s="33"/>
    </row>
    <row r="12" spans="2:5" x14ac:dyDescent="0.2">
      <c r="B12" s="5" t="s">
        <v>121</v>
      </c>
      <c r="C12" s="16">
        <v>458</v>
      </c>
      <c r="D12" s="6"/>
      <c r="E12" s="33"/>
    </row>
    <row r="13" spans="2:5" x14ac:dyDescent="0.2">
      <c r="B13" s="5" t="s">
        <v>122</v>
      </c>
      <c r="C13" s="16">
        <v>4318</v>
      </c>
      <c r="D13" s="6"/>
      <c r="E13" s="33"/>
    </row>
    <row r="14" spans="2:5" x14ac:dyDescent="0.2">
      <c r="B14" s="5" t="s">
        <v>123</v>
      </c>
      <c r="C14" s="16">
        <v>563646</v>
      </c>
      <c r="D14" s="6"/>
      <c r="E14" s="33"/>
    </row>
    <row r="15" spans="2:5" x14ac:dyDescent="0.2">
      <c r="B15" s="5" t="s">
        <v>124</v>
      </c>
      <c r="C15" s="16">
        <v>-450</v>
      </c>
      <c r="D15" s="6"/>
      <c r="E15" s="33"/>
    </row>
    <row r="16" spans="2:5" x14ac:dyDescent="0.2">
      <c r="B16" s="9" t="s">
        <v>125</v>
      </c>
      <c r="C16" s="17">
        <v>1598132</v>
      </c>
      <c r="D16" s="6"/>
      <c r="E16" s="33"/>
    </row>
    <row r="17" spans="2:5" x14ac:dyDescent="0.2">
      <c r="B17" s="6"/>
      <c r="C17" s="20"/>
      <c r="D17" s="6"/>
      <c r="E17" s="33"/>
    </row>
    <row r="18" spans="2:5" x14ac:dyDescent="0.2">
      <c r="B18" s="11" t="s">
        <v>126</v>
      </c>
      <c r="C18" s="59">
        <v>1598132</v>
      </c>
      <c r="D18" s="6"/>
      <c r="E18" s="33"/>
    </row>
    <row r="19" spans="2:5" x14ac:dyDescent="0.2">
      <c r="B19" s="5" t="s">
        <v>118</v>
      </c>
      <c r="C19" s="16">
        <v>64062</v>
      </c>
      <c r="D19" s="6"/>
      <c r="E19" s="33"/>
    </row>
    <row r="20" spans="2:5" x14ac:dyDescent="0.2">
      <c r="B20" s="5" t="s">
        <v>119</v>
      </c>
      <c r="C20" s="16">
        <v>0</v>
      </c>
      <c r="D20" s="6"/>
      <c r="E20" s="33"/>
    </row>
    <row r="21" spans="2:5" x14ac:dyDescent="0.2">
      <c r="B21" s="5" t="s">
        <v>120</v>
      </c>
      <c r="C21" s="16">
        <v>-216895</v>
      </c>
      <c r="D21" s="6"/>
      <c r="E21" s="33"/>
    </row>
    <row r="22" spans="2:5" x14ac:dyDescent="0.2">
      <c r="B22" s="5" t="s">
        <v>121</v>
      </c>
      <c r="C22" s="16">
        <v>332</v>
      </c>
      <c r="D22" s="6"/>
      <c r="E22" s="33"/>
    </row>
    <row r="23" spans="2:5" x14ac:dyDescent="0.2">
      <c r="B23" s="5" t="s">
        <v>122</v>
      </c>
      <c r="C23" s="16">
        <v>966</v>
      </c>
      <c r="D23" s="6"/>
      <c r="E23" s="33"/>
    </row>
    <row r="24" spans="2:5" x14ac:dyDescent="0.2">
      <c r="B24" s="5" t="s">
        <v>123</v>
      </c>
      <c r="C24" s="16">
        <v>147962</v>
      </c>
      <c r="D24" s="6"/>
      <c r="E24" s="33"/>
    </row>
    <row r="25" spans="2:5" x14ac:dyDescent="0.2">
      <c r="B25" s="5" t="s">
        <v>124</v>
      </c>
      <c r="C25" s="16">
        <v>5230</v>
      </c>
      <c r="D25" s="6"/>
      <c r="E25" s="33"/>
    </row>
    <row r="26" spans="2:5" x14ac:dyDescent="0.2">
      <c r="B26" s="9" t="s">
        <v>127</v>
      </c>
      <c r="C26" s="17">
        <v>1599789</v>
      </c>
      <c r="D26" s="6"/>
      <c r="E26" s="33"/>
    </row>
    <row r="28" spans="2:5" x14ac:dyDescent="0.2">
      <c r="B28" s="11" t="s">
        <v>126</v>
      </c>
      <c r="C28" s="59">
        <v>1598132</v>
      </c>
    </row>
    <row r="29" spans="2:5" x14ac:dyDescent="0.2">
      <c r="B29" s="5" t="s">
        <v>128</v>
      </c>
      <c r="C29" s="16">
        <v>727457</v>
      </c>
    </row>
    <row r="30" spans="2:5" x14ac:dyDescent="0.2">
      <c r="B30" s="5" t="s">
        <v>119</v>
      </c>
      <c r="C30" s="16">
        <v>-1209</v>
      </c>
    </row>
    <row r="31" spans="2:5" x14ac:dyDescent="0.2">
      <c r="B31" s="5" t="s">
        <v>120</v>
      </c>
      <c r="C31" s="16">
        <v>-446454</v>
      </c>
    </row>
    <row r="32" spans="2:5" x14ac:dyDescent="0.2">
      <c r="B32" s="5" t="s">
        <v>121</v>
      </c>
      <c r="C32" s="16">
        <v>630</v>
      </c>
    </row>
    <row r="33" spans="2:3" x14ac:dyDescent="0.2">
      <c r="B33" s="5" t="s">
        <v>129</v>
      </c>
      <c r="C33" s="16">
        <v>-5518</v>
      </c>
    </row>
    <row r="34" spans="2:3" x14ac:dyDescent="0.2">
      <c r="B34" s="5" t="s">
        <v>130</v>
      </c>
      <c r="C34" s="16">
        <v>-37</v>
      </c>
    </row>
    <row r="35" spans="2:3" x14ac:dyDescent="0.2">
      <c r="B35" s="5" t="s">
        <v>122</v>
      </c>
      <c r="C35" s="16">
        <v>2586</v>
      </c>
    </row>
    <row r="36" spans="2:3" x14ac:dyDescent="0.2">
      <c r="B36" s="5" t="s">
        <v>123</v>
      </c>
      <c r="C36" s="16">
        <v>315398</v>
      </c>
    </row>
    <row r="37" spans="2:3" x14ac:dyDescent="0.2">
      <c r="B37" s="12" t="s">
        <v>131</v>
      </c>
      <c r="C37" s="61">
        <v>21106</v>
      </c>
    </row>
    <row r="38" spans="2:3" x14ac:dyDescent="0.2">
      <c r="B38" s="9" t="s">
        <v>132</v>
      </c>
      <c r="C38" s="17">
        <v>2212091</v>
      </c>
    </row>
    <row r="40" spans="2:3" x14ac:dyDescent="0.2">
      <c r="B40" s="11" t="s">
        <v>126</v>
      </c>
      <c r="C40" s="59">
        <v>1598132</v>
      </c>
    </row>
    <row r="41" spans="2:3" x14ac:dyDescent="0.2">
      <c r="B41" s="5" t="s">
        <v>118</v>
      </c>
      <c r="C41" s="16">
        <v>936003</v>
      </c>
    </row>
    <row r="42" spans="2:3" x14ac:dyDescent="0.2">
      <c r="B42" s="5" t="s">
        <v>119</v>
      </c>
      <c r="C42" s="16">
        <v>-1209</v>
      </c>
    </row>
    <row r="43" spans="2:3" x14ac:dyDescent="0.2">
      <c r="B43" s="5" t="s">
        <v>120</v>
      </c>
      <c r="C43" s="16">
        <v>-701088</v>
      </c>
    </row>
    <row r="44" spans="2:3" x14ac:dyDescent="0.2">
      <c r="B44" s="5" t="s">
        <v>133</v>
      </c>
      <c r="C44" s="16">
        <v>-5293</v>
      </c>
    </row>
    <row r="45" spans="2:3" x14ac:dyDescent="0.2">
      <c r="B45" s="5" t="s">
        <v>134</v>
      </c>
      <c r="C45" s="16">
        <v>-731</v>
      </c>
    </row>
    <row r="46" spans="2:3" x14ac:dyDescent="0.2">
      <c r="B46" s="5" t="s">
        <v>121</v>
      </c>
      <c r="C46" s="16">
        <v>870</v>
      </c>
    </row>
    <row r="47" spans="2:3" x14ac:dyDescent="0.2">
      <c r="B47" s="5" t="s">
        <v>122</v>
      </c>
      <c r="C47" s="16">
        <v>3726</v>
      </c>
    </row>
    <row r="48" spans="2:3" x14ac:dyDescent="0.2">
      <c r="B48" s="5" t="s">
        <v>123</v>
      </c>
      <c r="C48" s="16">
        <v>503449</v>
      </c>
    </row>
    <row r="49" spans="2:3" x14ac:dyDescent="0.2">
      <c r="B49" s="12" t="s">
        <v>135</v>
      </c>
      <c r="C49" s="61">
        <v>8892</v>
      </c>
    </row>
    <row r="50" spans="2:3" x14ac:dyDescent="0.2">
      <c r="B50" s="9" t="s">
        <v>136</v>
      </c>
      <c r="C50" s="17">
        <v>2342751</v>
      </c>
    </row>
    <row r="52" spans="2:3" x14ac:dyDescent="0.2">
      <c r="B52" s="11" t="s">
        <v>126</v>
      </c>
      <c r="C52" s="59">
        <v>1598132</v>
      </c>
    </row>
    <row r="53" spans="2:3" x14ac:dyDescent="0.2">
      <c r="B53" s="5" t="s">
        <v>118</v>
      </c>
      <c r="C53" s="16">
        <v>1285899</v>
      </c>
    </row>
    <row r="54" spans="2:3" x14ac:dyDescent="0.2">
      <c r="B54" s="5" t="s">
        <v>119</v>
      </c>
      <c r="C54" s="16">
        <v>-1209</v>
      </c>
    </row>
    <row r="55" spans="2:3" x14ac:dyDescent="0.2">
      <c r="B55" s="5" t="s">
        <v>120</v>
      </c>
      <c r="C55" s="16">
        <v>-992406</v>
      </c>
    </row>
    <row r="56" spans="2:3" x14ac:dyDescent="0.2">
      <c r="B56" s="5" t="s">
        <v>133</v>
      </c>
      <c r="C56" s="16">
        <v>-6551</v>
      </c>
    </row>
    <row r="57" spans="2:3" x14ac:dyDescent="0.2">
      <c r="B57" s="5" t="s">
        <v>121</v>
      </c>
      <c r="C57" s="16">
        <v>1024</v>
      </c>
    </row>
    <row r="58" spans="2:3" x14ac:dyDescent="0.2">
      <c r="B58" s="5" t="s">
        <v>122</v>
      </c>
      <c r="C58" s="16">
        <v>5173</v>
      </c>
    </row>
    <row r="59" spans="2:3" x14ac:dyDescent="0.2">
      <c r="B59" s="5" t="s">
        <v>123</v>
      </c>
      <c r="C59" s="16">
        <v>724931</v>
      </c>
    </row>
    <row r="60" spans="2:3" x14ac:dyDescent="0.2">
      <c r="B60" s="12" t="s">
        <v>135</v>
      </c>
      <c r="C60" s="61">
        <v>25953</v>
      </c>
    </row>
    <row r="61" spans="2:3" x14ac:dyDescent="0.2">
      <c r="B61" s="9" t="s">
        <v>137</v>
      </c>
      <c r="C61" s="17">
        <v>2640946</v>
      </c>
    </row>
    <row r="63" spans="2:3" x14ac:dyDescent="0.2">
      <c r="B63" s="11" t="s">
        <v>138</v>
      </c>
      <c r="C63" s="59">
        <v>2640946</v>
      </c>
    </row>
    <row r="64" spans="2:3" x14ac:dyDescent="0.2">
      <c r="B64" s="5" t="s">
        <v>118</v>
      </c>
      <c r="C64" s="16">
        <v>213524</v>
      </c>
    </row>
    <row r="65" spans="2:3" x14ac:dyDescent="0.2">
      <c r="B65" s="5" t="s">
        <v>120</v>
      </c>
      <c r="C65" s="16">
        <v>-309333</v>
      </c>
    </row>
    <row r="66" spans="2:3" x14ac:dyDescent="0.2">
      <c r="B66" s="5" t="s">
        <v>133</v>
      </c>
      <c r="C66" s="16">
        <v>-1815</v>
      </c>
    </row>
    <row r="67" spans="2:3" x14ac:dyDescent="0.2">
      <c r="B67" s="5" t="s">
        <v>121</v>
      </c>
      <c r="C67" s="16">
        <v>112</v>
      </c>
    </row>
    <row r="68" spans="2:3" x14ac:dyDescent="0.2">
      <c r="B68" s="5" t="s">
        <v>122</v>
      </c>
      <c r="C68" s="16">
        <v>1679</v>
      </c>
    </row>
    <row r="69" spans="2:3" x14ac:dyDescent="0.2">
      <c r="B69" s="5" t="s">
        <v>123</v>
      </c>
      <c r="C69" s="16">
        <v>242626</v>
      </c>
    </row>
    <row r="70" spans="2:3" x14ac:dyDescent="0.2">
      <c r="B70" s="12" t="s">
        <v>135</v>
      </c>
      <c r="C70" s="61">
        <v>-62523</v>
      </c>
    </row>
    <row r="71" spans="2:3" x14ac:dyDescent="0.2">
      <c r="B71" s="9" t="s">
        <v>151</v>
      </c>
      <c r="C71" s="17">
        <f>SUM(C63:C70)</f>
        <v>2725216</v>
      </c>
    </row>
    <row r="73" spans="2:3" x14ac:dyDescent="0.2">
      <c r="B73" s="11" t="s">
        <v>138</v>
      </c>
      <c r="C73" s="59">
        <v>2640946</v>
      </c>
    </row>
    <row r="74" spans="2:3" x14ac:dyDescent="0.2">
      <c r="B74" s="5" t="s">
        <v>118</v>
      </c>
      <c r="C74" s="16">
        <v>505574</v>
      </c>
    </row>
    <row r="75" spans="2:3" x14ac:dyDescent="0.2">
      <c r="B75" s="5" t="s">
        <v>120</v>
      </c>
      <c r="C75" s="16">
        <v>-647211</v>
      </c>
    </row>
    <row r="76" spans="2:3" x14ac:dyDescent="0.2">
      <c r="B76" s="5" t="s">
        <v>133</v>
      </c>
      <c r="C76" s="16">
        <v>-1889</v>
      </c>
    </row>
    <row r="77" spans="2:3" x14ac:dyDescent="0.2">
      <c r="B77" s="5" t="s">
        <v>121</v>
      </c>
      <c r="C77" s="16">
        <v>349</v>
      </c>
    </row>
    <row r="78" spans="2:3" x14ac:dyDescent="0.2">
      <c r="B78" s="5" t="s">
        <v>122</v>
      </c>
      <c r="C78" s="16">
        <v>3111</v>
      </c>
    </row>
    <row r="79" spans="2:3" x14ac:dyDescent="0.2">
      <c r="B79" s="5" t="s">
        <v>123</v>
      </c>
      <c r="C79" s="16">
        <v>505037</v>
      </c>
    </row>
    <row r="80" spans="2:3" x14ac:dyDescent="0.2">
      <c r="B80" s="12" t="s">
        <v>135</v>
      </c>
      <c r="C80" s="61">
        <v>-58435</v>
      </c>
    </row>
    <row r="81" spans="2:3" x14ac:dyDescent="0.2">
      <c r="B81" s="9" t="s">
        <v>132</v>
      </c>
      <c r="C81" s="17">
        <v>2947482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SelectedItems</vt:lpstr>
      <vt:lpstr>BalanceSheet</vt:lpstr>
      <vt:lpstr>P&amp;L</vt:lpstr>
      <vt:lpstr>CashFlows</vt:lpstr>
      <vt:lpstr>OwnDebtPortfolios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Rynkiewicz</dc:creator>
  <cp:lastModifiedBy>Maciej Rynkiewicz</cp:lastModifiedBy>
  <dcterms:created xsi:type="dcterms:W3CDTF">2015-12-11T08:15:13Z</dcterms:created>
  <dcterms:modified xsi:type="dcterms:W3CDTF">2017-09-14T12:50:09Z</dcterms:modified>
</cp:coreProperties>
</file>